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ObshtinaKarlovo\Ekologia\ПЛАН-СМЕТКА\2024\"/>
    </mc:Choice>
  </mc:AlternateContent>
  <bookViews>
    <workbookView xWindow="0" yWindow="0" windowWidth="28800" windowHeight="11730" tabRatio="776" firstSheet="13" activeTab="26"/>
  </bookViews>
  <sheets>
    <sheet name="Приход22" sheetId="50" r:id="rId1"/>
    <sheet name="Карлово и Сушица" sheetId="38" r:id="rId2"/>
    <sheet name="Баня" sheetId="2" r:id="rId3"/>
    <sheet name="Калофер" sheetId="4" r:id="rId4"/>
    <sheet name="Розино" sheetId="5" r:id="rId5"/>
    <sheet name="Дъбене" sheetId="16" r:id="rId6"/>
    <sheet name="Ведраре" sheetId="15" r:id="rId7"/>
    <sheet name="В.Левски" sheetId="17" r:id="rId8"/>
    <sheet name="Хр.Даново" sheetId="14" r:id="rId9"/>
    <sheet name="Соколица" sheetId="13" r:id="rId10"/>
    <sheet name="Г.Домлян" sheetId="12" r:id="rId11"/>
    <sheet name="Кърнаре" sheetId="19" r:id="rId12"/>
    <sheet name="Куртово" sheetId="11" r:id="rId13"/>
    <sheet name="Столетово" sheetId="20" r:id="rId14"/>
    <sheet name="с.Иганово" sheetId="18" r:id="rId15"/>
    <sheet name="Певците" sheetId="22" r:id="rId16"/>
    <sheet name="Московец" sheetId="21" r:id="rId17"/>
    <sheet name="М.поле" sheetId="23" r:id="rId18"/>
    <sheet name="Каравелово" sheetId="48" r:id="rId19"/>
    <sheet name="Богдан" sheetId="27" r:id="rId20"/>
    <sheet name="Климент" sheetId="28" r:id="rId21"/>
    <sheet name="Войнягово" sheetId="30" r:id="rId22"/>
    <sheet name="Слатина " sheetId="29" r:id="rId23"/>
    <sheet name="Пролом" sheetId="32" r:id="rId24"/>
    <sheet name="Бегунци" sheetId="31" r:id="rId25"/>
    <sheet name="Домлян" sheetId="34" r:id="rId26"/>
    <sheet name="Мраченик" sheetId="33" r:id="rId27"/>
    <sheet name="Клисура" sheetId="24" r:id="rId28"/>
    <sheet name="Общо " sheetId="49" r:id="rId29"/>
  </sheets>
  <definedNames>
    <definedName name="_xlnm.Print_Area" localSheetId="5">Дъбене!$A$1:$G$53</definedName>
    <definedName name="_xlnm.Print_Area" localSheetId="3">Калофер!$A$1:$G$52</definedName>
    <definedName name="_xlnm.Print_Area" localSheetId="1">'Карлово и Сушица'!$A$1:$F$53</definedName>
    <definedName name="_xlnm.Print_Area" localSheetId="4">Розино!$A$1:$G$53</definedName>
  </definedNames>
  <calcPr calcId="162913"/>
</workbook>
</file>

<file path=xl/calcChain.xml><?xml version="1.0" encoding="utf-8"?>
<calcChain xmlns="http://schemas.openxmlformats.org/spreadsheetml/2006/main">
  <c r="F30" i="38" l="1"/>
  <c r="F29" i="38"/>
  <c r="F24" i="49" l="1"/>
  <c r="C35" i="49" l="1"/>
  <c r="D82" i="50" l="1"/>
  <c r="D38" i="50"/>
  <c r="C121" i="50" l="1"/>
  <c r="E121" i="50" s="1"/>
  <c r="C120" i="50"/>
  <c r="E120" i="50" s="1"/>
  <c r="C119" i="50"/>
  <c r="E119" i="50" s="1"/>
  <c r="E118" i="50" s="1"/>
  <c r="F118" i="50" s="1"/>
  <c r="D118" i="50"/>
  <c r="E113" i="50"/>
  <c r="E112" i="50"/>
  <c r="E111" i="50"/>
  <c r="D110" i="50"/>
  <c r="E109" i="50"/>
  <c r="E108" i="50"/>
  <c r="E107" i="50"/>
  <c r="D106" i="50"/>
  <c r="E105" i="50"/>
  <c r="E104" i="50"/>
  <c r="E103" i="50"/>
  <c r="D102" i="50"/>
  <c r="E101" i="50"/>
  <c r="E100" i="50"/>
  <c r="E99" i="50"/>
  <c r="D98" i="50"/>
  <c r="E97" i="50"/>
  <c r="E96" i="50"/>
  <c r="E95" i="50"/>
  <c r="D94" i="50"/>
  <c r="E93" i="50"/>
  <c r="E92" i="50"/>
  <c r="E91" i="50"/>
  <c r="D90" i="50"/>
  <c r="E89" i="50"/>
  <c r="E88" i="50"/>
  <c r="E87" i="50"/>
  <c r="D86" i="50"/>
  <c r="E85" i="50"/>
  <c r="E84" i="50"/>
  <c r="E83" i="50"/>
  <c r="E81" i="50"/>
  <c r="E80" i="50"/>
  <c r="E79" i="50"/>
  <c r="D78" i="50"/>
  <c r="E77" i="50"/>
  <c r="E76" i="50"/>
  <c r="E75" i="50"/>
  <c r="D74" i="50"/>
  <c r="E73" i="50"/>
  <c r="E72" i="50"/>
  <c r="E71" i="50"/>
  <c r="D70" i="50"/>
  <c r="E69" i="50"/>
  <c r="E68" i="50"/>
  <c r="E67" i="50"/>
  <c r="D66" i="50"/>
  <c r="E65" i="50"/>
  <c r="E64" i="50"/>
  <c r="E63" i="50"/>
  <c r="D62" i="50"/>
  <c r="E61" i="50"/>
  <c r="E60" i="50"/>
  <c r="E59" i="50"/>
  <c r="D58" i="50"/>
  <c r="E57" i="50"/>
  <c r="E56" i="50"/>
  <c r="E55" i="50"/>
  <c r="D54" i="50"/>
  <c r="E53" i="50"/>
  <c r="E52" i="50"/>
  <c r="E51" i="50"/>
  <c r="D50" i="50"/>
  <c r="E49" i="50"/>
  <c r="E48" i="50"/>
  <c r="E47" i="50"/>
  <c r="D46" i="50"/>
  <c r="E45" i="50"/>
  <c r="E44" i="50"/>
  <c r="E43" i="50"/>
  <c r="D42" i="50"/>
  <c r="E41" i="50"/>
  <c r="E40" i="50"/>
  <c r="E39" i="50"/>
  <c r="E37" i="50"/>
  <c r="E36" i="50"/>
  <c r="E35" i="50"/>
  <c r="D34" i="50"/>
  <c r="E33" i="50"/>
  <c r="E32" i="50"/>
  <c r="E31" i="50"/>
  <c r="D30" i="50"/>
  <c r="E29" i="50"/>
  <c r="E28" i="50"/>
  <c r="E27" i="50"/>
  <c r="D26" i="50"/>
  <c r="E25" i="50"/>
  <c r="E24" i="50"/>
  <c r="E23" i="50"/>
  <c r="D22" i="50"/>
  <c r="E21" i="50"/>
  <c r="E20" i="50"/>
  <c r="E19" i="50"/>
  <c r="D18" i="50"/>
  <c r="E17" i="50"/>
  <c r="E16" i="50"/>
  <c r="E15" i="50"/>
  <c r="D14" i="50"/>
  <c r="E13" i="50"/>
  <c r="E12" i="50"/>
  <c r="E11" i="50"/>
  <c r="D10" i="50"/>
  <c r="E9" i="50"/>
  <c r="E8" i="50"/>
  <c r="E7" i="50"/>
  <c r="D6" i="50"/>
  <c r="F78" i="50" l="1"/>
  <c r="F58" i="50"/>
  <c r="F110" i="50"/>
  <c r="F22" i="50"/>
  <c r="F6" i="50"/>
  <c r="F62" i="50"/>
  <c r="F106" i="50"/>
  <c r="F102" i="50"/>
  <c r="F98" i="50"/>
  <c r="F94" i="50"/>
  <c r="F90" i="50"/>
  <c r="F86" i="50"/>
  <c r="F82" i="50"/>
  <c r="F74" i="50"/>
  <c r="F70" i="50"/>
  <c r="F66" i="50"/>
  <c r="F54" i="50"/>
  <c r="F50" i="50"/>
  <c r="F46" i="50"/>
  <c r="F42" i="50"/>
  <c r="F38" i="50"/>
  <c r="F34" i="50"/>
  <c r="F30" i="50"/>
  <c r="F26" i="50"/>
  <c r="F18" i="50"/>
  <c r="F14" i="50"/>
  <c r="F10" i="50"/>
  <c r="F114" i="50" l="1"/>
  <c r="F122" i="50" s="1"/>
  <c r="F126" i="50" s="1"/>
  <c r="F48" i="14" l="1"/>
  <c r="F48" i="24" l="1"/>
  <c r="F48" i="33"/>
  <c r="F48" i="34"/>
  <c r="F48" i="31"/>
  <c r="F48" i="32"/>
  <c r="F48" i="29"/>
  <c r="F48" i="30"/>
  <c r="F48" i="28"/>
  <c r="F48" i="27"/>
  <c r="F48" i="48"/>
  <c r="F48" i="23"/>
  <c r="F48" i="21"/>
  <c r="F48" i="22"/>
  <c r="F48" i="18"/>
  <c r="F48" i="20"/>
  <c r="F48" i="11"/>
  <c r="F48" i="19"/>
  <c r="F48" i="12"/>
  <c r="F48" i="17"/>
  <c r="F48" i="15"/>
  <c r="F48" i="5"/>
  <c r="F48" i="13"/>
  <c r="F48" i="16"/>
  <c r="F48" i="4"/>
  <c r="F48" i="2"/>
  <c r="F14" i="2"/>
  <c r="F15" i="2"/>
  <c r="F14" i="5"/>
  <c r="F15" i="5"/>
  <c r="F14" i="15" l="1"/>
  <c r="F15" i="15"/>
  <c r="F15" i="38"/>
  <c r="F14" i="38"/>
  <c r="C14" i="49"/>
  <c r="E14" i="49"/>
  <c r="C15" i="49"/>
  <c r="E15" i="49"/>
  <c r="F15" i="49" l="1"/>
  <c r="F14" i="49"/>
  <c r="F48" i="38"/>
  <c r="E6" i="49" l="1"/>
  <c r="C6" i="49"/>
  <c r="F18" i="2" l="1"/>
  <c r="E18" i="49"/>
  <c r="F18" i="24"/>
  <c r="F18" i="33"/>
  <c r="F18" i="34"/>
  <c r="F18" i="31"/>
  <c r="F18" i="32"/>
  <c r="F18" i="29"/>
  <c r="F18" i="30"/>
  <c r="F18" i="28"/>
  <c r="F18" i="27"/>
  <c r="F18" i="48"/>
  <c r="F18" i="23"/>
  <c r="F18" i="21"/>
  <c r="F18" i="22"/>
  <c r="F18" i="18"/>
  <c r="F18" i="20"/>
  <c r="F18" i="11"/>
  <c r="F18" i="19"/>
  <c r="F18" i="12"/>
  <c r="F18" i="13"/>
  <c r="F18" i="14"/>
  <c r="F18" i="17"/>
  <c r="F18" i="15"/>
  <c r="F18" i="16"/>
  <c r="F18" i="5"/>
  <c r="F18" i="4"/>
  <c r="C9" i="49"/>
  <c r="F45" i="2" l="1"/>
  <c r="F20" i="49" l="1"/>
  <c r="F27" i="49"/>
  <c r="F29" i="49"/>
  <c r="F42" i="49"/>
  <c r="F43" i="49"/>
  <c r="F46" i="49"/>
  <c r="F48" i="49"/>
  <c r="F49" i="49"/>
  <c r="F6" i="5"/>
  <c r="F6" i="38"/>
  <c r="E7" i="49"/>
  <c r="E8" i="49"/>
  <c r="E9" i="49"/>
  <c r="E10" i="49"/>
  <c r="E11" i="49"/>
  <c r="E12" i="49"/>
  <c r="E13" i="49"/>
  <c r="E16" i="49"/>
  <c r="E17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3" i="49"/>
  <c r="E34" i="49"/>
  <c r="E35" i="49"/>
  <c r="E36" i="49"/>
  <c r="E37" i="49"/>
  <c r="E38" i="49"/>
  <c r="E39" i="49"/>
  <c r="E42" i="49"/>
  <c r="E43" i="49"/>
  <c r="E44" i="49"/>
  <c r="E46" i="49"/>
  <c r="E47" i="49"/>
  <c r="E49" i="49"/>
  <c r="C29" i="49"/>
  <c r="C30" i="49"/>
  <c r="C31" i="49"/>
  <c r="C33" i="49"/>
  <c r="C34" i="49"/>
  <c r="C36" i="49"/>
  <c r="C37" i="49"/>
  <c r="C38" i="49"/>
  <c r="C39" i="49"/>
  <c r="C42" i="49"/>
  <c r="C43" i="49"/>
  <c r="C44" i="49"/>
  <c r="C45" i="49"/>
  <c r="C46" i="49"/>
  <c r="C47" i="49"/>
  <c r="C48" i="49"/>
  <c r="C49" i="49"/>
  <c r="C7" i="49"/>
  <c r="C8" i="49"/>
  <c r="C10" i="49"/>
  <c r="C11" i="49"/>
  <c r="C12" i="49"/>
  <c r="C13" i="49"/>
  <c r="C16" i="49"/>
  <c r="C17" i="49"/>
  <c r="C21" i="49"/>
  <c r="C22" i="49"/>
  <c r="C23" i="49"/>
  <c r="C24" i="49"/>
  <c r="C25" i="49"/>
  <c r="C26" i="49"/>
  <c r="C28" i="49"/>
  <c r="F47" i="38" l="1"/>
  <c r="F47" i="49" s="1"/>
  <c r="F53" i="49" s="1"/>
  <c r="F45" i="24" l="1"/>
  <c r="F39" i="24"/>
  <c r="F38" i="24"/>
  <c r="F37" i="24"/>
  <c r="F36" i="24"/>
  <c r="F34" i="24"/>
  <c r="F33" i="24"/>
  <c r="F28" i="24"/>
  <c r="F30" i="24" s="1"/>
  <c r="F25" i="24"/>
  <c r="F23" i="24"/>
  <c r="F22" i="24"/>
  <c r="F21" i="24"/>
  <c r="F17" i="24"/>
  <c r="F16" i="24"/>
  <c r="F13" i="24"/>
  <c r="F12" i="24"/>
  <c r="F11" i="24"/>
  <c r="F10" i="24"/>
  <c r="F9" i="24"/>
  <c r="F8" i="24"/>
  <c r="F7" i="24"/>
  <c r="F6" i="24"/>
  <c r="F45" i="33"/>
  <c r="F44" i="33" s="1"/>
  <c r="F50" i="33" s="1"/>
  <c r="F39" i="33"/>
  <c r="F38" i="33"/>
  <c r="F37" i="33"/>
  <c r="F36" i="33"/>
  <c r="F34" i="33"/>
  <c r="F33" i="33"/>
  <c r="F28" i="33"/>
  <c r="F30" i="33" s="1"/>
  <c r="F25" i="33"/>
  <c r="F23" i="33"/>
  <c r="F22" i="33"/>
  <c r="F21" i="33"/>
  <c r="F17" i="33"/>
  <c r="F16" i="33"/>
  <c r="F13" i="33"/>
  <c r="F12" i="33"/>
  <c r="F11" i="33"/>
  <c r="F10" i="33"/>
  <c r="F9" i="33"/>
  <c r="F8" i="33"/>
  <c r="F7" i="33"/>
  <c r="F6" i="33"/>
  <c r="F45" i="34"/>
  <c r="F44" i="34" s="1"/>
  <c r="F50" i="34" s="1"/>
  <c r="F39" i="34"/>
  <c r="F38" i="34"/>
  <c r="F37" i="34"/>
  <c r="F36" i="34"/>
  <c r="F34" i="34"/>
  <c r="F33" i="34"/>
  <c r="F28" i="34"/>
  <c r="F30" i="34" s="1"/>
  <c r="F25" i="34"/>
  <c r="F23" i="34"/>
  <c r="F22" i="34"/>
  <c r="F21" i="34"/>
  <c r="F17" i="34"/>
  <c r="F16" i="34"/>
  <c r="F13" i="34"/>
  <c r="F12" i="34"/>
  <c r="F11" i="34"/>
  <c r="F10" i="34"/>
  <c r="F9" i="34"/>
  <c r="F8" i="34"/>
  <c r="F7" i="34"/>
  <c r="F6" i="34"/>
  <c r="F45" i="31"/>
  <c r="F44" i="31" s="1"/>
  <c r="F50" i="31" s="1"/>
  <c r="F39" i="31"/>
  <c r="F38" i="31"/>
  <c r="F37" i="31"/>
  <c r="F36" i="31"/>
  <c r="F34" i="31"/>
  <c r="F33" i="31"/>
  <c r="F28" i="31"/>
  <c r="F30" i="31" s="1"/>
  <c r="F25" i="31"/>
  <c r="F23" i="31"/>
  <c r="F22" i="31"/>
  <c r="F21" i="31"/>
  <c r="F17" i="31"/>
  <c r="F16" i="31"/>
  <c r="F13" i="31"/>
  <c r="F12" i="31"/>
  <c r="F11" i="31"/>
  <c r="F10" i="31"/>
  <c r="F9" i="31"/>
  <c r="F8" i="31"/>
  <c r="F7" i="31"/>
  <c r="F6" i="31"/>
  <c r="F45" i="32"/>
  <c r="F44" i="32" s="1"/>
  <c r="F50" i="32" s="1"/>
  <c r="F39" i="32"/>
  <c r="F38" i="32"/>
  <c r="F37" i="32"/>
  <c r="F36" i="32"/>
  <c r="F34" i="32"/>
  <c r="F33" i="32"/>
  <c r="F28" i="32"/>
  <c r="F30" i="32" s="1"/>
  <c r="F25" i="32"/>
  <c r="F23" i="32"/>
  <c r="F22" i="32"/>
  <c r="F21" i="32"/>
  <c r="F17" i="32"/>
  <c r="F16" i="32"/>
  <c r="F13" i="32"/>
  <c r="F12" i="32"/>
  <c r="F11" i="32"/>
  <c r="F10" i="32"/>
  <c r="F9" i="32"/>
  <c r="F8" i="32"/>
  <c r="F7" i="32"/>
  <c r="F6" i="32"/>
  <c r="F45" i="29"/>
  <c r="F44" i="29" s="1"/>
  <c r="F50" i="29" s="1"/>
  <c r="F39" i="29"/>
  <c r="F38" i="29"/>
  <c r="F37" i="29"/>
  <c r="F36" i="29"/>
  <c r="F34" i="29"/>
  <c r="F33" i="29"/>
  <c r="F28" i="29"/>
  <c r="F30" i="29" s="1"/>
  <c r="F25" i="29"/>
  <c r="F23" i="29"/>
  <c r="F22" i="29"/>
  <c r="F21" i="29"/>
  <c r="F17" i="29"/>
  <c r="F16" i="29"/>
  <c r="F13" i="29"/>
  <c r="F12" i="29"/>
  <c r="F11" i="29"/>
  <c r="F10" i="29"/>
  <c r="F9" i="29"/>
  <c r="F8" i="29"/>
  <c r="F7" i="29"/>
  <c r="F6" i="29"/>
  <c r="F45" i="30"/>
  <c r="F44" i="30" s="1"/>
  <c r="F50" i="30" s="1"/>
  <c r="F39" i="30"/>
  <c r="F38" i="30"/>
  <c r="F37" i="30"/>
  <c r="F36" i="30"/>
  <c r="F34" i="30"/>
  <c r="F33" i="30"/>
  <c r="F28" i="30"/>
  <c r="F30" i="30" s="1"/>
  <c r="F25" i="30"/>
  <c r="F23" i="30"/>
  <c r="F22" i="30"/>
  <c r="F21" i="30"/>
  <c r="F17" i="30"/>
  <c r="F16" i="30"/>
  <c r="F13" i="30"/>
  <c r="F12" i="30"/>
  <c r="F11" i="30"/>
  <c r="F10" i="30"/>
  <c r="F9" i="30"/>
  <c r="F8" i="30"/>
  <c r="F7" i="30"/>
  <c r="F6" i="30"/>
  <c r="F45" i="28"/>
  <c r="F44" i="28" s="1"/>
  <c r="F50" i="28" s="1"/>
  <c r="F39" i="28"/>
  <c r="F38" i="28"/>
  <c r="F37" i="28"/>
  <c r="F36" i="28"/>
  <c r="F34" i="28"/>
  <c r="F33" i="28"/>
  <c r="F28" i="28"/>
  <c r="F30" i="28" s="1"/>
  <c r="F25" i="28"/>
  <c r="F23" i="28"/>
  <c r="F22" i="28"/>
  <c r="F21" i="28"/>
  <c r="F17" i="28"/>
  <c r="F16" i="28"/>
  <c r="F13" i="28"/>
  <c r="F12" i="28"/>
  <c r="F11" i="28"/>
  <c r="F10" i="28"/>
  <c r="F9" i="28"/>
  <c r="F8" i="28"/>
  <c r="F7" i="28"/>
  <c r="F6" i="28"/>
  <c r="F45" i="27"/>
  <c r="F44" i="27" s="1"/>
  <c r="F50" i="27" s="1"/>
  <c r="F39" i="27"/>
  <c r="F38" i="27"/>
  <c r="F37" i="27"/>
  <c r="F36" i="27"/>
  <c r="F34" i="27"/>
  <c r="F33" i="27"/>
  <c r="F28" i="27"/>
  <c r="F30" i="27" s="1"/>
  <c r="F25" i="27"/>
  <c r="F23" i="27"/>
  <c r="F22" i="27"/>
  <c r="F21" i="27"/>
  <c r="F17" i="27"/>
  <c r="F16" i="27"/>
  <c r="F13" i="27"/>
  <c r="F12" i="27"/>
  <c r="F11" i="27"/>
  <c r="F10" i="27"/>
  <c r="F9" i="27"/>
  <c r="F8" i="27"/>
  <c r="F7" i="27"/>
  <c r="F6" i="27"/>
  <c r="F45" i="48"/>
  <c r="F44" i="48" s="1"/>
  <c r="F50" i="48" s="1"/>
  <c r="F39" i="48"/>
  <c r="F38" i="48"/>
  <c r="F37" i="48"/>
  <c r="F36" i="48"/>
  <c r="F34" i="48"/>
  <c r="F33" i="48"/>
  <c r="F28" i="48"/>
  <c r="F30" i="48" s="1"/>
  <c r="F25" i="48"/>
  <c r="F23" i="48"/>
  <c r="F22" i="48"/>
  <c r="F21" i="48"/>
  <c r="F17" i="48"/>
  <c r="F16" i="48"/>
  <c r="F13" i="48"/>
  <c r="F12" i="48"/>
  <c r="F11" i="48"/>
  <c r="F10" i="48"/>
  <c r="F9" i="48"/>
  <c r="F8" i="48"/>
  <c r="F7" i="48"/>
  <c r="F6" i="48"/>
  <c r="F45" i="23"/>
  <c r="F44" i="23" s="1"/>
  <c r="F50" i="23" s="1"/>
  <c r="F39" i="23"/>
  <c r="F38" i="23"/>
  <c r="F37" i="23"/>
  <c r="F36" i="23"/>
  <c r="F34" i="23"/>
  <c r="F33" i="23"/>
  <c r="F28" i="23"/>
  <c r="F30" i="23" s="1"/>
  <c r="F25" i="23"/>
  <c r="F23" i="23"/>
  <c r="F22" i="23"/>
  <c r="F21" i="23"/>
  <c r="F17" i="23"/>
  <c r="F16" i="23"/>
  <c r="F13" i="23"/>
  <c r="F12" i="23"/>
  <c r="F11" i="23"/>
  <c r="F10" i="23"/>
  <c r="F9" i="23"/>
  <c r="F8" i="23"/>
  <c r="F7" i="23"/>
  <c r="F6" i="23"/>
  <c r="F45" i="21"/>
  <c r="F44" i="21" s="1"/>
  <c r="F50" i="21" s="1"/>
  <c r="F39" i="21"/>
  <c r="F38" i="21"/>
  <c r="F37" i="21"/>
  <c r="F36" i="21"/>
  <c r="F34" i="21"/>
  <c r="F33" i="21"/>
  <c r="F28" i="21"/>
  <c r="F30" i="21" s="1"/>
  <c r="F25" i="21"/>
  <c r="F23" i="21"/>
  <c r="F22" i="21"/>
  <c r="F21" i="21"/>
  <c r="F17" i="21"/>
  <c r="F16" i="21"/>
  <c r="F13" i="21"/>
  <c r="F12" i="21"/>
  <c r="F11" i="21"/>
  <c r="F10" i="21"/>
  <c r="F9" i="21"/>
  <c r="F8" i="21"/>
  <c r="F7" i="21"/>
  <c r="F6" i="21"/>
  <c r="F45" i="22"/>
  <c r="F44" i="22" s="1"/>
  <c r="F50" i="22" s="1"/>
  <c r="F39" i="22"/>
  <c r="F38" i="22"/>
  <c r="F37" i="22"/>
  <c r="F36" i="22"/>
  <c r="F34" i="22"/>
  <c r="F33" i="22"/>
  <c r="F28" i="22"/>
  <c r="F30" i="22" s="1"/>
  <c r="F25" i="22"/>
  <c r="F23" i="22"/>
  <c r="F22" i="22"/>
  <c r="F21" i="22"/>
  <c r="F17" i="22"/>
  <c r="F16" i="22"/>
  <c r="F13" i="22"/>
  <c r="F12" i="22"/>
  <c r="F11" i="22"/>
  <c r="F10" i="22"/>
  <c r="F9" i="22"/>
  <c r="F8" i="22"/>
  <c r="F7" i="22"/>
  <c r="F6" i="22"/>
  <c r="F45" i="18"/>
  <c r="F44" i="18" s="1"/>
  <c r="F50" i="18" s="1"/>
  <c r="F39" i="18"/>
  <c r="F38" i="18"/>
  <c r="F37" i="18"/>
  <c r="F36" i="18"/>
  <c r="F34" i="18"/>
  <c r="F33" i="18"/>
  <c r="F28" i="18"/>
  <c r="F30" i="18" s="1"/>
  <c r="F25" i="18"/>
  <c r="F23" i="18"/>
  <c r="F22" i="18"/>
  <c r="F21" i="18"/>
  <c r="F17" i="18"/>
  <c r="F16" i="18"/>
  <c r="F13" i="18"/>
  <c r="F12" i="18"/>
  <c r="F11" i="18"/>
  <c r="F10" i="18"/>
  <c r="F9" i="18"/>
  <c r="F8" i="18"/>
  <c r="F7" i="18"/>
  <c r="F6" i="18"/>
  <c r="F45" i="20"/>
  <c r="F44" i="20" s="1"/>
  <c r="F50" i="20" s="1"/>
  <c r="F39" i="20"/>
  <c r="F38" i="20"/>
  <c r="F37" i="20"/>
  <c r="F36" i="20"/>
  <c r="F34" i="20"/>
  <c r="F33" i="20"/>
  <c r="F28" i="20"/>
  <c r="F30" i="20" s="1"/>
  <c r="F25" i="20"/>
  <c r="F23" i="20"/>
  <c r="F22" i="20"/>
  <c r="F21" i="20"/>
  <c r="F17" i="20"/>
  <c r="F16" i="20"/>
  <c r="F13" i="20"/>
  <c r="F12" i="20"/>
  <c r="F11" i="20"/>
  <c r="F10" i="20"/>
  <c r="F9" i="20"/>
  <c r="F8" i="20"/>
  <c r="F7" i="20"/>
  <c r="F6" i="20"/>
  <c r="F45" i="11"/>
  <c r="F44" i="11" s="1"/>
  <c r="F50" i="11" s="1"/>
  <c r="F39" i="11"/>
  <c r="F38" i="11"/>
  <c r="F37" i="11"/>
  <c r="F36" i="11"/>
  <c r="F34" i="11"/>
  <c r="F33" i="11"/>
  <c r="F28" i="11"/>
  <c r="F30" i="11" s="1"/>
  <c r="F25" i="11"/>
  <c r="F23" i="11"/>
  <c r="F22" i="11"/>
  <c r="F21" i="11"/>
  <c r="F17" i="11"/>
  <c r="F16" i="11"/>
  <c r="F13" i="11"/>
  <c r="F12" i="11"/>
  <c r="F11" i="11"/>
  <c r="F10" i="11"/>
  <c r="F9" i="11"/>
  <c r="F8" i="11"/>
  <c r="F7" i="11"/>
  <c r="F6" i="11"/>
  <c r="F45" i="19"/>
  <c r="F44" i="19" s="1"/>
  <c r="F50" i="19" s="1"/>
  <c r="F39" i="19"/>
  <c r="F38" i="19"/>
  <c r="F37" i="19"/>
  <c r="F36" i="19"/>
  <c r="F34" i="19"/>
  <c r="F33" i="19"/>
  <c r="F28" i="19"/>
  <c r="F30" i="19" s="1"/>
  <c r="F25" i="19"/>
  <c r="F23" i="19"/>
  <c r="F22" i="19"/>
  <c r="F21" i="19"/>
  <c r="F17" i="19"/>
  <c r="F16" i="19"/>
  <c r="F13" i="19"/>
  <c r="F12" i="19"/>
  <c r="F11" i="19"/>
  <c r="F10" i="19"/>
  <c r="F9" i="19"/>
  <c r="F8" i="19"/>
  <c r="F7" i="19"/>
  <c r="F6" i="19"/>
  <c r="F45" i="12"/>
  <c r="F44" i="12" s="1"/>
  <c r="F50" i="12" s="1"/>
  <c r="F39" i="12"/>
  <c r="F38" i="12"/>
  <c r="F37" i="12"/>
  <c r="F36" i="12"/>
  <c r="F34" i="12"/>
  <c r="F33" i="12"/>
  <c r="F28" i="12"/>
  <c r="F30" i="12" s="1"/>
  <c r="F25" i="12"/>
  <c r="F23" i="12"/>
  <c r="F22" i="12"/>
  <c r="F21" i="12"/>
  <c r="F17" i="12"/>
  <c r="F16" i="12"/>
  <c r="F13" i="12"/>
  <c r="F12" i="12"/>
  <c r="F11" i="12"/>
  <c r="F10" i="12"/>
  <c r="F9" i="12"/>
  <c r="F8" i="12"/>
  <c r="F7" i="12"/>
  <c r="F6" i="12"/>
  <c r="F45" i="13"/>
  <c r="F44" i="13" s="1"/>
  <c r="F50" i="13" s="1"/>
  <c r="F39" i="13"/>
  <c r="F38" i="13"/>
  <c r="F37" i="13"/>
  <c r="F36" i="13"/>
  <c r="F34" i="13"/>
  <c r="F33" i="13"/>
  <c r="F28" i="13"/>
  <c r="F30" i="13" s="1"/>
  <c r="F25" i="13"/>
  <c r="F23" i="13"/>
  <c r="F22" i="13"/>
  <c r="F21" i="13"/>
  <c r="F17" i="13"/>
  <c r="F16" i="13"/>
  <c r="F13" i="13"/>
  <c r="F12" i="13"/>
  <c r="F11" i="13"/>
  <c r="F10" i="13"/>
  <c r="F9" i="13"/>
  <c r="F8" i="13"/>
  <c r="F7" i="13"/>
  <c r="F6" i="13"/>
  <c r="F45" i="14"/>
  <c r="F44" i="14" s="1"/>
  <c r="F50" i="14" s="1"/>
  <c r="F39" i="14"/>
  <c r="F38" i="14"/>
  <c r="F37" i="14"/>
  <c r="F36" i="14"/>
  <c r="F34" i="14"/>
  <c r="F33" i="14"/>
  <c r="F28" i="14"/>
  <c r="F30" i="14" s="1"/>
  <c r="F25" i="14"/>
  <c r="F23" i="14"/>
  <c r="F22" i="14"/>
  <c r="F21" i="14"/>
  <c r="F17" i="14"/>
  <c r="F16" i="14"/>
  <c r="F13" i="14"/>
  <c r="F12" i="14"/>
  <c r="F11" i="14"/>
  <c r="F10" i="14"/>
  <c r="F9" i="14"/>
  <c r="F8" i="14"/>
  <c r="F7" i="14"/>
  <c r="F6" i="14"/>
  <c r="F45" i="17"/>
  <c r="F44" i="17" s="1"/>
  <c r="F50" i="17" s="1"/>
  <c r="F39" i="17"/>
  <c r="F38" i="17"/>
  <c r="F37" i="17"/>
  <c r="F36" i="17"/>
  <c r="F34" i="17"/>
  <c r="F33" i="17"/>
  <c r="F28" i="17"/>
  <c r="F30" i="17" s="1"/>
  <c r="F25" i="17"/>
  <c r="F23" i="17"/>
  <c r="F22" i="17"/>
  <c r="F21" i="17"/>
  <c r="F17" i="17"/>
  <c r="F16" i="17"/>
  <c r="F13" i="17"/>
  <c r="F12" i="17"/>
  <c r="F11" i="17"/>
  <c r="F10" i="17"/>
  <c r="F9" i="17"/>
  <c r="F8" i="17"/>
  <c r="F7" i="17"/>
  <c r="F6" i="17"/>
  <c r="F45" i="15"/>
  <c r="F44" i="15" s="1"/>
  <c r="F50" i="15" s="1"/>
  <c r="F39" i="15"/>
  <c r="F38" i="15"/>
  <c r="F37" i="15"/>
  <c r="F36" i="15"/>
  <c r="F34" i="15"/>
  <c r="F33" i="15"/>
  <c r="F28" i="15"/>
  <c r="F30" i="15" s="1"/>
  <c r="F25" i="15"/>
  <c r="F23" i="15"/>
  <c r="F22" i="15"/>
  <c r="F21" i="15"/>
  <c r="F17" i="15"/>
  <c r="F16" i="15"/>
  <c r="F13" i="15"/>
  <c r="F12" i="15"/>
  <c r="F11" i="15"/>
  <c r="F10" i="15"/>
  <c r="F9" i="15"/>
  <c r="F8" i="15"/>
  <c r="F7" i="15"/>
  <c r="F6" i="15"/>
  <c r="F45" i="16"/>
  <c r="F44" i="16" s="1"/>
  <c r="F50" i="16" s="1"/>
  <c r="F39" i="16"/>
  <c r="F38" i="16"/>
  <c r="F37" i="16"/>
  <c r="F36" i="16"/>
  <c r="F34" i="16"/>
  <c r="F33" i="16"/>
  <c r="F28" i="16"/>
  <c r="F30" i="16" s="1"/>
  <c r="F25" i="16"/>
  <c r="F23" i="16"/>
  <c r="F22" i="16"/>
  <c r="F21" i="16"/>
  <c r="F17" i="16"/>
  <c r="F16" i="16"/>
  <c r="F13" i="16"/>
  <c r="F12" i="16"/>
  <c r="F11" i="16"/>
  <c r="F10" i="16"/>
  <c r="F9" i="16"/>
  <c r="F8" i="16"/>
  <c r="F7" i="16"/>
  <c r="F6" i="16"/>
  <c r="F45" i="5"/>
  <c r="F39" i="5"/>
  <c r="F38" i="5"/>
  <c r="F37" i="5"/>
  <c r="F36" i="5"/>
  <c r="F34" i="5"/>
  <c r="F33" i="5"/>
  <c r="F28" i="5"/>
  <c r="F30" i="5" s="1"/>
  <c r="F25" i="5"/>
  <c r="F23" i="5"/>
  <c r="F22" i="5"/>
  <c r="F21" i="5"/>
  <c r="F17" i="5"/>
  <c r="F16" i="5"/>
  <c r="F13" i="5"/>
  <c r="F12" i="5"/>
  <c r="F11" i="5"/>
  <c r="F10" i="5"/>
  <c r="F9" i="5"/>
  <c r="F8" i="5"/>
  <c r="F7" i="5"/>
  <c r="F45" i="4"/>
  <c r="F39" i="4"/>
  <c r="F38" i="4"/>
  <c r="F37" i="4"/>
  <c r="F36" i="4"/>
  <c r="F34" i="4"/>
  <c r="F33" i="4"/>
  <c r="F28" i="4"/>
  <c r="F30" i="4" s="1"/>
  <c r="F25" i="4"/>
  <c r="F23" i="4"/>
  <c r="F22" i="4"/>
  <c r="F21" i="4"/>
  <c r="F17" i="4"/>
  <c r="F16" i="4"/>
  <c r="F13" i="4"/>
  <c r="F12" i="4"/>
  <c r="F11" i="4"/>
  <c r="F10" i="4"/>
  <c r="F9" i="4"/>
  <c r="F8" i="4"/>
  <c r="F7" i="4"/>
  <c r="F6" i="4"/>
  <c r="F39" i="2"/>
  <c r="F38" i="2"/>
  <c r="F37" i="2"/>
  <c r="F36" i="2"/>
  <c r="F34" i="2"/>
  <c r="F33" i="2"/>
  <c r="F28" i="2"/>
  <c r="F25" i="2"/>
  <c r="F23" i="2"/>
  <c r="F22" i="2"/>
  <c r="F21" i="2"/>
  <c r="F17" i="2"/>
  <c r="F16" i="2"/>
  <c r="F13" i="2"/>
  <c r="F12" i="2"/>
  <c r="F11" i="2"/>
  <c r="F10" i="2"/>
  <c r="F9" i="2"/>
  <c r="F8" i="2"/>
  <c r="F7" i="2"/>
  <c r="F6" i="2"/>
  <c r="F18" i="38"/>
  <c r="F18" i="49" s="1"/>
  <c r="F17" i="38"/>
  <c r="F35" i="30" l="1"/>
  <c r="F26" i="2"/>
  <c r="F17" i="49"/>
  <c r="F26" i="15"/>
  <c r="F44" i="5"/>
  <c r="F50" i="5" s="1"/>
  <c r="F44" i="24"/>
  <c r="F50" i="24" s="1"/>
  <c r="F44" i="4"/>
  <c r="F50" i="4" s="1"/>
  <c r="F6" i="49"/>
  <c r="F26" i="48"/>
  <c r="F26" i="5"/>
  <c r="F26" i="12"/>
  <c r="F26" i="18"/>
  <c r="F26" i="29"/>
  <c r="F26" i="33"/>
  <c r="F19" i="24"/>
  <c r="F26" i="14"/>
  <c r="F26" i="11"/>
  <c r="F26" i="21"/>
  <c r="F26" i="28"/>
  <c r="F26" i="31"/>
  <c r="F26" i="4"/>
  <c r="F26" i="16"/>
  <c r="F19" i="17"/>
  <c r="F26" i="17"/>
  <c r="F19" i="13"/>
  <c r="F26" i="13"/>
  <c r="F26" i="19"/>
  <c r="F26" i="20"/>
  <c r="F19" i="18"/>
  <c r="F35" i="18"/>
  <c r="F40" i="18" s="1"/>
  <c r="F26" i="22"/>
  <c r="F40" i="21"/>
  <c r="F35" i="21"/>
  <c r="F26" i="23"/>
  <c r="F35" i="28"/>
  <c r="F26" i="30"/>
  <c r="F26" i="32"/>
  <c r="F19" i="31"/>
  <c r="F26" i="34"/>
  <c r="F40" i="33"/>
  <c r="F35" i="33"/>
  <c r="F26" i="24"/>
  <c r="F35" i="24"/>
  <c r="F40" i="24" s="1"/>
  <c r="F19" i="33"/>
  <c r="F35" i="34"/>
  <c r="F40" i="34" s="1"/>
  <c r="F19" i="34"/>
  <c r="F35" i="31"/>
  <c r="F40" i="31" s="1"/>
  <c r="F35" i="32"/>
  <c r="F40" i="32" s="1"/>
  <c r="F19" i="32"/>
  <c r="F35" i="29"/>
  <c r="F40" i="29" s="1"/>
  <c r="F19" i="29"/>
  <c r="F31" i="29" s="1"/>
  <c r="F40" i="30"/>
  <c r="F19" i="30"/>
  <c r="F40" i="28"/>
  <c r="F19" i="28"/>
  <c r="F35" i="27"/>
  <c r="F40" i="27" s="1"/>
  <c r="F19" i="27"/>
  <c r="F26" i="27"/>
  <c r="F35" i="48"/>
  <c r="F40" i="48" s="1"/>
  <c r="F19" i="48"/>
  <c r="F31" i="48" s="1"/>
  <c r="F35" i="23"/>
  <c r="F40" i="23" s="1"/>
  <c r="F19" i="23"/>
  <c r="F19" i="21"/>
  <c r="F31" i="21" s="1"/>
  <c r="F35" i="22"/>
  <c r="F40" i="22" s="1"/>
  <c r="F19" i="22"/>
  <c r="F35" i="20"/>
  <c r="F40" i="20" s="1"/>
  <c r="F19" i="20"/>
  <c r="F35" i="11"/>
  <c r="F40" i="11" s="1"/>
  <c r="F19" i="11"/>
  <c r="F31" i="11" s="1"/>
  <c r="F35" i="19"/>
  <c r="F40" i="19" s="1"/>
  <c r="F19" i="19"/>
  <c r="F31" i="19" s="1"/>
  <c r="F35" i="12"/>
  <c r="F40" i="12" s="1"/>
  <c r="F19" i="12"/>
  <c r="F35" i="13"/>
  <c r="F40" i="13" s="1"/>
  <c r="F35" i="14"/>
  <c r="F40" i="14" s="1"/>
  <c r="F19" i="14"/>
  <c r="F35" i="17"/>
  <c r="F40" i="17" s="1"/>
  <c r="F35" i="15"/>
  <c r="F40" i="15" s="1"/>
  <c r="F19" i="15"/>
  <c r="F31" i="15" s="1"/>
  <c r="F35" i="16"/>
  <c r="F40" i="16" s="1"/>
  <c r="F19" i="16"/>
  <c r="F35" i="5"/>
  <c r="F40" i="5" s="1"/>
  <c r="F19" i="5"/>
  <c r="F31" i="5" s="1"/>
  <c r="F35" i="4"/>
  <c r="F40" i="4" s="1"/>
  <c r="F19" i="4"/>
  <c r="F44" i="2"/>
  <c r="F35" i="2"/>
  <c r="F30" i="2"/>
  <c r="F19" i="2"/>
  <c r="F31" i="34" l="1"/>
  <c r="F31" i="12"/>
  <c r="F31" i="22"/>
  <c r="F31" i="32"/>
  <c r="F31" i="33"/>
  <c r="F52" i="33" s="1"/>
  <c r="F31" i="16"/>
  <c r="F52" i="16" s="1"/>
  <c r="F40" i="2"/>
  <c r="F31" i="30"/>
  <c r="F52" i="30" s="1"/>
  <c r="F31" i="31"/>
  <c r="F31" i="20"/>
  <c r="F52" i="20" s="1"/>
  <c r="F31" i="17"/>
  <c r="F52" i="17" s="1"/>
  <c r="F52" i="21"/>
  <c r="F31" i="24"/>
  <c r="F52" i="24" s="1"/>
  <c r="F31" i="14"/>
  <c r="F52" i="14" s="1"/>
  <c r="F31" i="27"/>
  <c r="F52" i="27" s="1"/>
  <c r="F31" i="28"/>
  <c r="F52" i="28" s="1"/>
  <c r="F52" i="29"/>
  <c r="F31" i="18"/>
  <c r="F52" i="18" s="1"/>
  <c r="F31" i="13"/>
  <c r="F52" i="13" s="1"/>
  <c r="F52" i="19"/>
  <c r="F52" i="32"/>
  <c r="F31" i="4"/>
  <c r="F52" i="4" s="1"/>
  <c r="F31" i="23"/>
  <c r="F52" i="23" s="1"/>
  <c r="F52" i="34"/>
  <c r="F52" i="31"/>
  <c r="F52" i="48"/>
  <c r="F52" i="22"/>
  <c r="F52" i="11"/>
  <c r="F52" i="12"/>
  <c r="F52" i="15"/>
  <c r="F52" i="5"/>
  <c r="F50" i="2"/>
  <c r="F31" i="2"/>
  <c r="F38" i="38"/>
  <c r="F38" i="49" s="1"/>
  <c r="F39" i="38"/>
  <c r="F39" i="49" s="1"/>
  <c r="F37" i="38"/>
  <c r="F37" i="49" s="1"/>
  <c r="F36" i="38"/>
  <c r="F36" i="49" s="1"/>
  <c r="F34" i="38"/>
  <c r="F34" i="49" s="1"/>
  <c r="F33" i="38"/>
  <c r="F33" i="49" s="1"/>
  <c r="F25" i="49"/>
  <c r="F35" i="38" l="1"/>
  <c r="F35" i="49" s="1"/>
  <c r="F52" i="49" s="1"/>
  <c r="F52" i="2"/>
  <c r="F45" i="38"/>
  <c r="F45" i="49" s="1"/>
  <c r="F28" i="38"/>
  <c r="F28" i="49" s="1"/>
  <c r="F44" i="38" l="1"/>
  <c r="F44" i="49" s="1"/>
  <c r="F40" i="38"/>
  <c r="F40" i="49" s="1"/>
  <c r="F30" i="49"/>
  <c r="F50" i="38" l="1"/>
  <c r="F50" i="49" s="1"/>
  <c r="F23" i="49" l="1"/>
  <c r="F22" i="38"/>
  <c r="F22" i="49" s="1"/>
  <c r="F21" i="49"/>
  <c r="F16" i="38"/>
  <c r="F16" i="49" s="1"/>
  <c r="F13" i="38"/>
  <c r="F13" i="49" s="1"/>
  <c r="F12" i="38"/>
  <c r="F12" i="49" s="1"/>
  <c r="F11" i="38"/>
  <c r="F11" i="49" s="1"/>
  <c r="F10" i="38"/>
  <c r="F10" i="49" s="1"/>
  <c r="F9" i="38"/>
  <c r="F9" i="49" s="1"/>
  <c r="F8" i="38"/>
  <c r="F8" i="49" s="1"/>
  <c r="F7" i="38"/>
  <c r="F7" i="49" s="1"/>
  <c r="F19" i="38" l="1"/>
  <c r="F19" i="49" s="1"/>
  <c r="F26" i="38"/>
  <c r="F26" i="49" s="1"/>
  <c r="F31" i="38" l="1"/>
  <c r="F31" i="49" s="1"/>
  <c r="F51" i="49" s="1"/>
  <c r="F54" i="49" s="1"/>
  <c r="F55" i="49" l="1"/>
  <c r="F58" i="49" s="1"/>
  <c r="F52" i="38"/>
</calcChain>
</file>

<file path=xl/sharedStrings.xml><?xml version="1.0" encoding="utf-8"?>
<sst xmlns="http://schemas.openxmlformats.org/spreadsheetml/2006/main" count="1768" uniqueCount="176">
  <si>
    <t>ед.цена</t>
  </si>
  <si>
    <t>І</t>
  </si>
  <si>
    <t>Сметосъбиране и сметоизвозване</t>
  </si>
  <si>
    <t>разход за
година в лв.</t>
  </si>
  <si>
    <t>Всичко разход за гр.Карлово</t>
  </si>
  <si>
    <t>Всичко разход за гр.Калофер</t>
  </si>
  <si>
    <t>Общ разход поддръжка депо</t>
  </si>
  <si>
    <t>II. РАЗХОДИ</t>
  </si>
  <si>
    <t xml:space="preserve">гр. Карлово </t>
  </si>
  <si>
    <t>Бобри 1,1 м3</t>
  </si>
  <si>
    <t>4м3 контейнер</t>
  </si>
  <si>
    <t>Кофи 0,11м3</t>
  </si>
  <si>
    <t>Общо сметосъбиране и сметоизвозване</t>
  </si>
  <si>
    <t>за м.април до м.декември включ.</t>
  </si>
  <si>
    <t>за м.януари до м.март включ.</t>
  </si>
  <si>
    <t>Почистване на общински пътища от нерег.замърсявания</t>
  </si>
  <si>
    <t>Резервни части</t>
  </si>
  <si>
    <t>Съд за биоразградими/зелени отпадъци</t>
  </si>
  <si>
    <t xml:space="preserve"> </t>
  </si>
  <si>
    <t>Баня</t>
  </si>
  <si>
    <t>Калофер</t>
  </si>
  <si>
    <t>Розино</t>
  </si>
  <si>
    <t>Дъбене</t>
  </si>
  <si>
    <t>Ведраре</t>
  </si>
  <si>
    <t>Соколица</t>
  </si>
  <si>
    <t>Кърнаре</t>
  </si>
  <si>
    <t>Куртово</t>
  </si>
  <si>
    <t>Столетово</t>
  </si>
  <si>
    <t>Иганово</t>
  </si>
  <si>
    <t>Певците</t>
  </si>
  <si>
    <t>Московец</t>
  </si>
  <si>
    <t>Каравелово</t>
  </si>
  <si>
    <t>Богдан</t>
  </si>
  <si>
    <t>Климент</t>
  </si>
  <si>
    <t>Войнягово</t>
  </si>
  <si>
    <t>Слатина</t>
  </si>
  <si>
    <t>Пролом</t>
  </si>
  <si>
    <t>Бегунци</t>
  </si>
  <si>
    <t>Домлян</t>
  </si>
  <si>
    <t>Мраченик</t>
  </si>
  <si>
    <t>Клисура</t>
  </si>
  <si>
    <t xml:space="preserve">ПЛАН - СМЕТКА ЗА ПОДДЪРЖАНЕ НА ЧИСТОТАТА </t>
  </si>
  <si>
    <t>1.Население (жилищни имоти)</t>
  </si>
  <si>
    <t>Населено място</t>
  </si>
  <si>
    <t>Вид дейност</t>
  </si>
  <si>
    <t>Данъчна
оценка</t>
  </si>
  <si>
    <t>Промил</t>
  </si>
  <si>
    <t>Приход</t>
  </si>
  <si>
    <t>общ приход</t>
  </si>
  <si>
    <t>Карлово</t>
  </si>
  <si>
    <t>Общо</t>
  </si>
  <si>
    <t>Сметосъбиране</t>
  </si>
  <si>
    <t>Поддър.депо</t>
  </si>
  <si>
    <t>Поддър.чистота</t>
  </si>
  <si>
    <t>Васил Левски</t>
  </si>
  <si>
    <t>Поддр.депо</t>
  </si>
  <si>
    <t>Поддр.чистота</t>
  </si>
  <si>
    <t>Горни Домлян</t>
  </si>
  <si>
    <t>Христо Даново</t>
  </si>
  <si>
    <t>Марино поле</t>
  </si>
  <si>
    <t>Всичко</t>
  </si>
  <si>
    <t xml:space="preserve">          2. Фирми </t>
  </si>
  <si>
    <t>нежилищни имоти</t>
  </si>
  <si>
    <t>Дофинансиране от МП</t>
  </si>
  <si>
    <t>Недобори от предходната година</t>
  </si>
  <si>
    <t>Всичко приход</t>
  </si>
  <si>
    <r>
      <t xml:space="preserve">Забележка:  </t>
    </r>
    <r>
      <rPr>
        <sz val="10"/>
        <rFont val="Arial"/>
        <family val="2"/>
        <charset val="204"/>
      </rPr>
      <t>Фирми - жилищни имоти са изчислени по промила за съответното населено място!</t>
    </r>
  </si>
  <si>
    <t xml:space="preserve">Събиране и транспортиране на битови отпадъци </t>
  </si>
  <si>
    <t>Осигуряване на съдове</t>
  </si>
  <si>
    <t>II</t>
  </si>
  <si>
    <t xml:space="preserve">Други дейности </t>
  </si>
  <si>
    <t xml:space="preserve">Депониране и съхраняване на битови отпадъци </t>
  </si>
  <si>
    <t xml:space="preserve">Предварително третиране, чрез сепариране </t>
  </si>
  <si>
    <t xml:space="preserve">издръжка </t>
  </si>
  <si>
    <t xml:space="preserve">заплати </t>
  </si>
  <si>
    <t xml:space="preserve">Събиране, транспортиране и предаване за последващо обезвреждане на опасни отпадъци </t>
  </si>
  <si>
    <t xml:space="preserve">Общ разход за съдове </t>
  </si>
  <si>
    <t xml:space="preserve">Контейнер 4м3 </t>
  </si>
  <si>
    <t>Съд за пепел</t>
  </si>
  <si>
    <t>Разделно сметосъбиране и обслужване на контейнери</t>
  </si>
  <si>
    <t>Отчисления по чл.60 от ЗУО</t>
  </si>
  <si>
    <t>Отчисления по чл.64 от ЗУО</t>
  </si>
  <si>
    <t>Подръжка и експлоатация на компостираща
 инсталация</t>
  </si>
  <si>
    <t>III</t>
  </si>
  <si>
    <t>Чистота на територии за обществено
ползване</t>
  </si>
  <si>
    <t xml:space="preserve">Почистване на нерег.замърсявания </t>
  </si>
  <si>
    <t>бр.курса, процент, месец</t>
  </si>
  <si>
    <t>Ръчно почистване на улици, площади, алеи и др.</t>
  </si>
  <si>
    <t>Машинно метене и миене</t>
  </si>
  <si>
    <t>ДДД</t>
  </si>
  <si>
    <t>Почистване на дъждоприемни канали и шахти</t>
  </si>
  <si>
    <t>Общ разход територии</t>
  </si>
  <si>
    <t>Общ разход други дейности</t>
  </si>
  <si>
    <t>Общ разход събиране и транспортиране на БО</t>
  </si>
  <si>
    <t>Обезвреждане на битови отпадъци в 
депа или други съоръжения</t>
  </si>
  <si>
    <t>Товарене на растителен отпадък</t>
  </si>
  <si>
    <t>Извозване на растителен отпадък</t>
  </si>
  <si>
    <t>брой, тон,км</t>
  </si>
  <si>
    <t>Всичко разход за гр.Баня</t>
  </si>
  <si>
    <t>гр. Баня</t>
  </si>
  <si>
    <t>гр. Калофер</t>
  </si>
  <si>
    <t>Село Розино</t>
  </si>
  <si>
    <t>Всичко разход за село Розино</t>
  </si>
  <si>
    <t>Село Дъбене</t>
  </si>
  <si>
    <t xml:space="preserve">Всичко разход за село Дъбене </t>
  </si>
  <si>
    <t>Село Ведраре</t>
  </si>
  <si>
    <t>Всичко разход за село Ведраре</t>
  </si>
  <si>
    <t>Село Васил Левски</t>
  </si>
  <si>
    <t xml:space="preserve">Всичко разход за село Васил Левски </t>
  </si>
  <si>
    <t>Село Христо Даново</t>
  </si>
  <si>
    <t>Всичко разход за село Христо Даново</t>
  </si>
  <si>
    <t>Село Соколица</t>
  </si>
  <si>
    <t>Всичко разход за село Соколица</t>
  </si>
  <si>
    <t>Село Горни Домлян</t>
  </si>
  <si>
    <t>Всичко разход за село Горни Домлян</t>
  </si>
  <si>
    <t>Всичко разход за село Кърнаре</t>
  </si>
  <si>
    <t xml:space="preserve">Село Кърнаре </t>
  </si>
  <si>
    <t xml:space="preserve">Село Куртово </t>
  </si>
  <si>
    <t>Всичко разход за село Куртово</t>
  </si>
  <si>
    <t>Село Столетово</t>
  </si>
  <si>
    <t>Всичко разход за село Столетово</t>
  </si>
  <si>
    <t>Село Иганово</t>
  </si>
  <si>
    <t xml:space="preserve">Всичко разход за село Иганово </t>
  </si>
  <si>
    <t>Всичко разход за село Московец</t>
  </si>
  <si>
    <t>Село Московец</t>
  </si>
  <si>
    <t>Всичко разход за село Певците</t>
  </si>
  <si>
    <t>Село Певците</t>
  </si>
  <si>
    <t>Село Марино поле</t>
  </si>
  <si>
    <t>Всичко разход за село Марино поле</t>
  </si>
  <si>
    <t>Село Каравелово</t>
  </si>
  <si>
    <t>Всичко разход за село Каравелово</t>
  </si>
  <si>
    <t>Село Богдан</t>
  </si>
  <si>
    <t>Всичко разход за село Богдан</t>
  </si>
  <si>
    <t xml:space="preserve">Село Климент </t>
  </si>
  <si>
    <t>Всичко разход за село Климент</t>
  </si>
  <si>
    <t xml:space="preserve">Село Войнягово </t>
  </si>
  <si>
    <t>Всичко разход за село Войнягово</t>
  </si>
  <si>
    <t>Село Слатина</t>
  </si>
  <si>
    <t xml:space="preserve">Всичко разход за село Слатина </t>
  </si>
  <si>
    <t>Село Пролом</t>
  </si>
  <si>
    <t>Всичко разход за село Пролом</t>
  </si>
  <si>
    <t xml:space="preserve">Всичко разход за село Бегунци </t>
  </si>
  <si>
    <t>Село Домлян</t>
  </si>
  <si>
    <t>Всичко разход за село Домлян</t>
  </si>
  <si>
    <t>Село Мраченик</t>
  </si>
  <si>
    <t xml:space="preserve">Всичко разход за село Мраченик </t>
  </si>
  <si>
    <t>гр. Клисура</t>
  </si>
  <si>
    <t xml:space="preserve">Всичко разход за гр. Клисура </t>
  </si>
  <si>
    <t>Почистване на сервитута на  общински пътища от нерег.замърсявания</t>
  </si>
  <si>
    <t>издръжка/в т.ч. работно облекло, 
материали, вода, горива, ел. енергия, 
застраховки и други/</t>
  </si>
  <si>
    <t>тона, процент, месец</t>
  </si>
  <si>
    <t>ДДС на Раздел І</t>
  </si>
  <si>
    <t>ДДС на Раздел ІІ</t>
  </si>
  <si>
    <t>ДДС на Раздел ІІІ</t>
  </si>
  <si>
    <t xml:space="preserve">Общо ДДС </t>
  </si>
  <si>
    <t>6.60/7.60</t>
  </si>
  <si>
    <t>0.89/1.08</t>
  </si>
  <si>
    <t>45.00/55.00</t>
  </si>
  <si>
    <t>9.60/12.60</t>
  </si>
  <si>
    <t>брой, тон, км</t>
  </si>
  <si>
    <t>Паркови кошчета</t>
  </si>
  <si>
    <t xml:space="preserve">Кофи </t>
  </si>
  <si>
    <t>Контейнери за смесени битови отпадъци</t>
  </si>
  <si>
    <t xml:space="preserve">Контейнери </t>
  </si>
  <si>
    <t xml:space="preserve">Контейнери тип </t>
  </si>
  <si>
    <t>Контейнери</t>
  </si>
  <si>
    <t>Резервни части, колела, забранителни табели</t>
  </si>
  <si>
    <t xml:space="preserve">Резервни части, колела, забранителни табели </t>
  </si>
  <si>
    <t xml:space="preserve">Общо разходи </t>
  </si>
  <si>
    <t>ПЛАН -СМЕТКА РАЗХОД 2023</t>
  </si>
  <si>
    <t>Село Бегунци</t>
  </si>
  <si>
    <t>НА ТЕРИТОРИЯТА НА ОБЩИНА КАРЛОВО ЗА 2024 ГОД.</t>
  </si>
  <si>
    <t>Преходен остатък от точисления</t>
  </si>
  <si>
    <t>Преходен остатък от отчисления</t>
  </si>
  <si>
    <t>Просрочени</t>
  </si>
  <si>
    <t>ОБЩ РАЗХОД ЗА ВСИЧКИ ДЕЙНОСТИ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</si>
</sst>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i/>
      <sz val="13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0" fillId="0" borderId="0" xfId="0" applyNumberFormat="1" applyFill="1"/>
    <xf numFmtId="0" fontId="0" fillId="0" borderId="0" xfId="0" applyFill="1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2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164" fontId="1" fillId="0" borderId="1" xfId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2" fontId="1" fillId="0" borderId="0" xfId="0" applyNumberFormat="1" applyFont="1" applyFill="1" applyBorder="1"/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/>
    <xf numFmtId="2" fontId="0" fillId="0" borderId="10" xfId="0" applyNumberFormat="1" applyFill="1" applyBorder="1"/>
    <xf numFmtId="165" fontId="3" fillId="0" borderId="10" xfId="0" applyNumberFormat="1" applyFont="1" applyFill="1" applyBorder="1"/>
    <xf numFmtId="2" fontId="3" fillId="0" borderId="10" xfId="0" applyNumberFormat="1" applyFont="1" applyFill="1" applyBorder="1"/>
    <xf numFmtId="165" fontId="0" fillId="0" borderId="10" xfId="0" applyNumberFormat="1" applyFill="1" applyBorder="1"/>
    <xf numFmtId="2" fontId="0" fillId="0" borderId="10" xfId="0" applyNumberFormat="1" applyFill="1" applyBorder="1" applyAlignment="1">
      <alignment horizontal="right"/>
    </xf>
    <xf numFmtId="2" fontId="1" fillId="0" borderId="10" xfId="0" applyNumberFormat="1" applyFont="1" applyFill="1" applyBorder="1"/>
    <xf numFmtId="0" fontId="3" fillId="0" borderId="10" xfId="0" applyFont="1" applyFill="1" applyBorder="1"/>
    <xf numFmtId="2" fontId="6" fillId="0" borderId="10" xfId="0" applyNumberFormat="1" applyFont="1" applyFill="1" applyBorder="1"/>
    <xf numFmtId="0" fontId="0" fillId="0" borderId="13" xfId="0" applyFill="1" applyBorder="1"/>
    <xf numFmtId="2" fontId="0" fillId="0" borderId="13" xfId="0" applyNumberFormat="1" applyFill="1" applyBorder="1"/>
    <xf numFmtId="0" fontId="10" fillId="0" borderId="10" xfId="0" applyFont="1" applyFill="1" applyBorder="1" applyAlignment="1"/>
    <xf numFmtId="2" fontId="10" fillId="0" borderId="10" xfId="0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/>
    <xf numFmtId="4" fontId="3" fillId="0" borderId="10" xfId="0" applyNumberFormat="1" applyFont="1" applyFill="1" applyBorder="1"/>
    <xf numFmtId="0" fontId="3" fillId="0" borderId="11" xfId="0" applyFont="1" applyFill="1" applyBorder="1"/>
    <xf numFmtId="2" fontId="3" fillId="0" borderId="11" xfId="0" applyNumberFormat="1" applyFont="1" applyFill="1" applyBorder="1"/>
    <xf numFmtId="2" fontId="6" fillId="0" borderId="11" xfId="0" applyNumberFormat="1" applyFont="1" applyFill="1" applyBorder="1" applyAlignment="1"/>
    <xf numFmtId="0" fontId="12" fillId="0" borderId="0" xfId="0" applyFont="1" applyFill="1" applyBorder="1"/>
    <xf numFmtId="2" fontId="12" fillId="0" borderId="0" xfId="0" applyNumberFormat="1" applyFont="1" applyFill="1" applyBorder="1"/>
    <xf numFmtId="2" fontId="6" fillId="0" borderId="0" xfId="0" applyNumberFormat="1" applyFont="1" applyFill="1" applyBorder="1" applyAlignment="1"/>
    <xf numFmtId="4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1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0" fontId="1" fillId="0" borderId="0" xfId="0" applyNumberFormat="1" applyFont="1" applyFill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0" fontId="0" fillId="0" borderId="15" xfId="0" applyFill="1" applyBorder="1"/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Валута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00" zoomScale="130" zoomScaleNormal="130" workbookViewId="0">
      <selection activeCell="J122" sqref="J122"/>
    </sheetView>
  </sheetViews>
  <sheetFormatPr defaultColWidth="9.140625" defaultRowHeight="12.75" x14ac:dyDescent="0.2"/>
  <cols>
    <col min="1" max="1" width="14.5703125" style="7" customWidth="1"/>
    <col min="2" max="2" width="14.7109375" style="7" bestFit="1" customWidth="1"/>
    <col min="3" max="3" width="14" style="6" customWidth="1"/>
    <col min="4" max="4" width="10.42578125" style="7" customWidth="1"/>
    <col min="5" max="5" width="12.7109375" style="7" bestFit="1" customWidth="1"/>
    <col min="6" max="6" width="21" style="1" customWidth="1"/>
    <col min="7" max="7" width="9.5703125" style="7" bestFit="1" customWidth="1"/>
    <col min="8" max="8" width="10" style="7" bestFit="1" customWidth="1"/>
    <col min="9" max="9" width="15.5703125" style="7" customWidth="1"/>
    <col min="10" max="16384" width="9.140625" style="7"/>
  </cols>
  <sheetData>
    <row r="1" spans="1:7" ht="16.5" x14ac:dyDescent="0.25">
      <c r="A1" s="114" t="s">
        <v>41</v>
      </c>
      <c r="B1" s="114"/>
      <c r="C1" s="114"/>
      <c r="D1" s="114"/>
      <c r="E1" s="114"/>
      <c r="F1" s="114"/>
    </row>
    <row r="2" spans="1:7" ht="15" customHeight="1" x14ac:dyDescent="0.25">
      <c r="A2" s="114" t="s">
        <v>171</v>
      </c>
      <c r="B2" s="114"/>
      <c r="C2" s="114"/>
      <c r="D2" s="114"/>
      <c r="E2" s="114"/>
      <c r="F2" s="114"/>
    </row>
    <row r="3" spans="1:7" ht="14.25" x14ac:dyDescent="0.2">
      <c r="A3" s="115" t="s">
        <v>42</v>
      </c>
      <c r="B3" s="115"/>
      <c r="C3" s="115"/>
      <c r="D3" s="44"/>
      <c r="E3" s="45"/>
      <c r="F3" s="45"/>
    </row>
    <row r="4" spans="1:7" ht="2.25" customHeight="1" thickBot="1" x14ac:dyDescent="0.25"/>
    <row r="5" spans="1:7" ht="25.5" x14ac:dyDescent="0.2">
      <c r="A5" s="46" t="s">
        <v>43</v>
      </c>
      <c r="B5" s="46" t="s">
        <v>44</v>
      </c>
      <c r="C5" s="47" t="s">
        <v>45</v>
      </c>
      <c r="D5" s="46" t="s">
        <v>46</v>
      </c>
      <c r="E5" s="46" t="s">
        <v>47</v>
      </c>
      <c r="F5" s="46" t="s">
        <v>48</v>
      </c>
    </row>
    <row r="6" spans="1:7" x14ac:dyDescent="0.2">
      <c r="A6" s="48" t="s">
        <v>49</v>
      </c>
      <c r="B6" s="48" t="s">
        <v>50</v>
      </c>
      <c r="C6" s="49"/>
      <c r="D6" s="50">
        <f>SUM(D7:D9)</f>
        <v>4.92</v>
      </c>
      <c r="E6" s="51"/>
      <c r="F6" s="51">
        <f>E7+E8+E9</f>
        <v>752601.00316800002</v>
      </c>
      <c r="G6" s="6"/>
    </row>
    <row r="7" spans="1:7" x14ac:dyDescent="0.2">
      <c r="A7" s="48"/>
      <c r="B7" s="48" t="s">
        <v>51</v>
      </c>
      <c r="C7" s="49">
        <v>151973523.20000002</v>
      </c>
      <c r="D7" s="52">
        <v>2.76</v>
      </c>
      <c r="E7" s="53">
        <f>C7*D7/1000</f>
        <v>419446.92403200001</v>
      </c>
      <c r="F7" s="49"/>
    </row>
    <row r="8" spans="1:7" x14ac:dyDescent="0.2">
      <c r="A8" s="48"/>
      <c r="B8" s="48" t="s">
        <v>52</v>
      </c>
      <c r="C8" s="49">
        <v>154237999.60000002</v>
      </c>
      <c r="D8" s="52">
        <v>1.32</v>
      </c>
      <c r="E8" s="53">
        <f>C8*D8/1000</f>
        <v>203594.15947200003</v>
      </c>
      <c r="F8" s="49"/>
    </row>
    <row r="9" spans="1:7" x14ac:dyDescent="0.2">
      <c r="A9" s="48"/>
      <c r="B9" s="48" t="s">
        <v>53</v>
      </c>
      <c r="C9" s="49">
        <v>154237999.60000002</v>
      </c>
      <c r="D9" s="52">
        <v>0.84</v>
      </c>
      <c r="E9" s="53">
        <f>C9*D9/1000</f>
        <v>129559.91966400002</v>
      </c>
      <c r="F9" s="49"/>
    </row>
    <row r="10" spans="1:7" x14ac:dyDescent="0.2">
      <c r="A10" s="48" t="s">
        <v>19</v>
      </c>
      <c r="B10" s="48" t="s">
        <v>50</v>
      </c>
      <c r="C10" s="49"/>
      <c r="D10" s="50">
        <f>SUM(D11+D12+D13)</f>
        <v>9.1</v>
      </c>
      <c r="E10" s="51"/>
      <c r="F10" s="51">
        <f>E11+E12+E13</f>
        <v>109220.81168000001</v>
      </c>
      <c r="G10" s="6"/>
    </row>
    <row r="11" spans="1:7" x14ac:dyDescent="0.2">
      <c r="A11" s="48"/>
      <c r="B11" s="48" t="s">
        <v>51</v>
      </c>
      <c r="C11" s="49">
        <v>11962893.800000001</v>
      </c>
      <c r="D11" s="52">
        <v>6.1</v>
      </c>
      <c r="E11" s="49">
        <f>C11*D11/1000</f>
        <v>72973.652180000005</v>
      </c>
      <c r="F11" s="49"/>
    </row>
    <row r="12" spans="1:7" x14ac:dyDescent="0.2">
      <c r="A12" s="48"/>
      <c r="B12" s="48" t="s">
        <v>52</v>
      </c>
      <c r="C12" s="49">
        <v>12082386.500000002</v>
      </c>
      <c r="D12" s="52">
        <v>1.56</v>
      </c>
      <c r="E12" s="49">
        <f>C12*D12/1000</f>
        <v>18848.522940000006</v>
      </c>
      <c r="F12" s="49"/>
    </row>
    <row r="13" spans="1:7" x14ac:dyDescent="0.2">
      <c r="A13" s="48"/>
      <c r="B13" s="48" t="s">
        <v>53</v>
      </c>
      <c r="C13" s="49">
        <v>12082386.500000002</v>
      </c>
      <c r="D13" s="52">
        <v>1.44</v>
      </c>
      <c r="E13" s="49">
        <f>C13*D13/1000</f>
        <v>17398.636560000003</v>
      </c>
      <c r="F13" s="49"/>
    </row>
    <row r="14" spans="1:7" x14ac:dyDescent="0.2">
      <c r="A14" s="48" t="s">
        <v>20</v>
      </c>
      <c r="B14" s="48" t="s">
        <v>50</v>
      </c>
      <c r="C14" s="49"/>
      <c r="D14" s="50">
        <f>SUM(D15+D16+D17)</f>
        <v>9.1</v>
      </c>
      <c r="E14" s="51"/>
      <c r="F14" s="51">
        <f>E15+E16+E17</f>
        <v>96863.534349999987</v>
      </c>
    </row>
    <row r="15" spans="1:7" x14ac:dyDescent="0.2">
      <c r="A15" s="48"/>
      <c r="B15" s="48" t="s">
        <v>51</v>
      </c>
      <c r="C15" s="49">
        <v>10488440.5</v>
      </c>
      <c r="D15" s="52">
        <v>6.1</v>
      </c>
      <c r="E15" s="49">
        <f>C15*D15/1000</f>
        <v>63979.487049999996</v>
      </c>
      <c r="F15" s="49"/>
    </row>
    <row r="16" spans="1:7" x14ac:dyDescent="0.2">
      <c r="A16" s="48"/>
      <c r="B16" s="48" t="s">
        <v>52</v>
      </c>
      <c r="C16" s="49">
        <v>10961349.1</v>
      </c>
      <c r="D16" s="52">
        <v>1.56</v>
      </c>
      <c r="E16" s="49">
        <f>C16*D16/1000</f>
        <v>17099.704596</v>
      </c>
      <c r="F16" s="49"/>
    </row>
    <row r="17" spans="1:6" x14ac:dyDescent="0.2">
      <c r="A17" s="48"/>
      <c r="B17" s="48" t="s">
        <v>53</v>
      </c>
      <c r="C17" s="49">
        <v>10961349.1</v>
      </c>
      <c r="D17" s="52">
        <v>1.44</v>
      </c>
      <c r="E17" s="49">
        <f>C17*D17/1000</f>
        <v>15784.342703999999</v>
      </c>
      <c r="F17" s="49"/>
    </row>
    <row r="18" spans="1:6" x14ac:dyDescent="0.2">
      <c r="A18" s="48" t="s">
        <v>21</v>
      </c>
      <c r="B18" s="48" t="s">
        <v>50</v>
      </c>
      <c r="C18" s="49"/>
      <c r="D18" s="50">
        <f>SUM(D19+D20+D21)</f>
        <v>9.1</v>
      </c>
      <c r="E18" s="51"/>
      <c r="F18" s="51">
        <f>E19+E20+E21</f>
        <v>49100.727119999996</v>
      </c>
    </row>
    <row r="19" spans="1:6" x14ac:dyDescent="0.2">
      <c r="A19" s="48"/>
      <c r="B19" s="48" t="s">
        <v>51</v>
      </c>
      <c r="C19" s="49">
        <v>5373112.2000000002</v>
      </c>
      <c r="D19" s="52">
        <v>6.1</v>
      </c>
      <c r="E19" s="49">
        <f>C19*D19/1000</f>
        <v>32775.984420000001</v>
      </c>
      <c r="F19" s="49"/>
    </row>
    <row r="20" spans="1:6" x14ac:dyDescent="0.2">
      <c r="A20" s="48"/>
      <c r="B20" s="48" t="s">
        <v>52</v>
      </c>
      <c r="C20" s="49">
        <v>5441580.9000000004</v>
      </c>
      <c r="D20" s="52">
        <v>1.56</v>
      </c>
      <c r="E20" s="49">
        <f>C20*D20/1000</f>
        <v>8488.8662040000017</v>
      </c>
      <c r="F20" s="49"/>
    </row>
    <row r="21" spans="1:6" x14ac:dyDescent="0.2">
      <c r="A21" s="48"/>
      <c r="B21" s="48" t="s">
        <v>53</v>
      </c>
      <c r="C21" s="49">
        <v>5441580.9000000004</v>
      </c>
      <c r="D21" s="52">
        <v>1.44</v>
      </c>
      <c r="E21" s="49">
        <f>C21*D21/1000</f>
        <v>7835.8764959999999</v>
      </c>
      <c r="F21" s="49"/>
    </row>
    <row r="22" spans="1:6" x14ac:dyDescent="0.2">
      <c r="A22" s="48" t="s">
        <v>40</v>
      </c>
      <c r="B22" s="48" t="s">
        <v>50</v>
      </c>
      <c r="C22" s="49"/>
      <c r="D22" s="50">
        <f>SUM(D23+D24+D25)</f>
        <v>9.1</v>
      </c>
      <c r="E22" s="51"/>
      <c r="F22" s="51">
        <f>E23+E24+E25</f>
        <v>37919.090779999999</v>
      </c>
    </row>
    <row r="23" spans="1:6" x14ac:dyDescent="0.2">
      <c r="A23" s="48"/>
      <c r="B23" s="48" t="s">
        <v>51</v>
      </c>
      <c r="C23" s="49">
        <v>4133079.8</v>
      </c>
      <c r="D23" s="52">
        <v>6.1</v>
      </c>
      <c r="E23" s="49">
        <f>C23*D23/1000</f>
        <v>25211.786779999999</v>
      </c>
      <c r="F23" s="54"/>
    </row>
    <row r="24" spans="1:6" x14ac:dyDescent="0.2">
      <c r="A24" s="48"/>
      <c r="B24" s="48" t="s">
        <v>52</v>
      </c>
      <c r="C24" s="49">
        <v>4235768</v>
      </c>
      <c r="D24" s="52">
        <v>1.56</v>
      </c>
      <c r="E24" s="49">
        <f>C24*D24/1000</f>
        <v>6607.7980800000005</v>
      </c>
      <c r="F24" s="54"/>
    </row>
    <row r="25" spans="1:6" x14ac:dyDescent="0.2">
      <c r="A25" s="48"/>
      <c r="B25" s="48" t="s">
        <v>53</v>
      </c>
      <c r="C25" s="49">
        <v>4235768</v>
      </c>
      <c r="D25" s="52">
        <v>1.44</v>
      </c>
      <c r="E25" s="49">
        <f>C25*D25/1000</f>
        <v>6099.5059199999996</v>
      </c>
      <c r="F25" s="54"/>
    </row>
    <row r="26" spans="1:6" x14ac:dyDescent="0.2">
      <c r="A26" s="48" t="s">
        <v>23</v>
      </c>
      <c r="B26" s="48" t="s">
        <v>50</v>
      </c>
      <c r="C26" s="49"/>
      <c r="D26" s="50">
        <f>SUM(D27+D28+D29)</f>
        <v>9.1</v>
      </c>
      <c r="E26" s="51"/>
      <c r="F26" s="51">
        <f>E27+E28+E29</f>
        <v>27380.505289999997</v>
      </c>
    </row>
    <row r="27" spans="1:6" x14ac:dyDescent="0.2">
      <c r="A27" s="48"/>
      <c r="B27" s="48" t="s">
        <v>51</v>
      </c>
      <c r="C27" s="49">
        <v>2963801.9</v>
      </c>
      <c r="D27" s="52">
        <v>6.1</v>
      </c>
      <c r="E27" s="49">
        <f>C27*D27/1000</f>
        <v>18079.191589999999</v>
      </c>
      <c r="F27" s="54"/>
    </row>
    <row r="28" spans="1:6" x14ac:dyDescent="0.2">
      <c r="A28" s="48"/>
      <c r="B28" s="48" t="s">
        <v>52</v>
      </c>
      <c r="C28" s="49">
        <v>3100437.9</v>
      </c>
      <c r="D28" s="52">
        <v>1.56</v>
      </c>
      <c r="E28" s="49">
        <f>C28*D28/1000</f>
        <v>4836.6831240000001</v>
      </c>
      <c r="F28" s="54"/>
    </row>
    <row r="29" spans="1:6" x14ac:dyDescent="0.2">
      <c r="A29" s="48"/>
      <c r="B29" s="48" t="s">
        <v>53</v>
      </c>
      <c r="C29" s="49">
        <v>3100437.9</v>
      </c>
      <c r="D29" s="52">
        <v>1.44</v>
      </c>
      <c r="E29" s="49">
        <f>C29*D29/1000</f>
        <v>4464.6305759999996</v>
      </c>
      <c r="F29" s="54"/>
    </row>
    <row r="30" spans="1:6" x14ac:dyDescent="0.2">
      <c r="A30" s="48" t="s">
        <v>22</v>
      </c>
      <c r="B30" s="48" t="s">
        <v>50</v>
      </c>
      <c r="C30" s="49"/>
      <c r="D30" s="50">
        <f>SUM(D31+D32+D33)</f>
        <v>9.1</v>
      </c>
      <c r="E30" s="51"/>
      <c r="F30" s="51">
        <f>E31+E32+E33</f>
        <v>59833.916469999982</v>
      </c>
    </row>
    <row r="31" spans="1:6" x14ac:dyDescent="0.2">
      <c r="A31" s="48"/>
      <c r="B31" s="48" t="s">
        <v>51</v>
      </c>
      <c r="C31" s="49">
        <v>6563538.6999999993</v>
      </c>
      <c r="D31" s="52">
        <v>6.1</v>
      </c>
      <c r="E31" s="49">
        <f>C31*D31/1000</f>
        <v>40037.58606999999</v>
      </c>
      <c r="F31" s="54"/>
    </row>
    <row r="32" spans="1:6" x14ac:dyDescent="0.2">
      <c r="A32" s="48"/>
      <c r="B32" s="48" t="s">
        <v>52</v>
      </c>
      <c r="C32" s="49">
        <v>6598776.7999999989</v>
      </c>
      <c r="D32" s="52">
        <v>1.56</v>
      </c>
      <c r="E32" s="49">
        <f>C32*D32/1000</f>
        <v>10294.091807999999</v>
      </c>
      <c r="F32" s="54"/>
    </row>
    <row r="33" spans="1:6" x14ac:dyDescent="0.2">
      <c r="A33" s="48"/>
      <c r="B33" s="48" t="s">
        <v>53</v>
      </c>
      <c r="C33" s="49">
        <v>6598776.7999999989</v>
      </c>
      <c r="D33" s="52">
        <v>1.44</v>
      </c>
      <c r="E33" s="49">
        <f>C33*D33/1000</f>
        <v>9502.2385919999979</v>
      </c>
      <c r="F33" s="54"/>
    </row>
    <row r="34" spans="1:6" x14ac:dyDescent="0.2">
      <c r="A34" s="48" t="s">
        <v>54</v>
      </c>
      <c r="B34" s="48" t="s">
        <v>50</v>
      </c>
      <c r="C34" s="49"/>
      <c r="D34" s="50">
        <f>SUM(D35+D36+D37)</f>
        <v>9.1</v>
      </c>
      <c r="E34" s="51"/>
      <c r="F34" s="51">
        <f>E35+E36+E37</f>
        <v>60966.887319999987</v>
      </c>
    </row>
    <row r="35" spans="1:6" x14ac:dyDescent="0.2">
      <c r="A35" s="48"/>
      <c r="B35" s="48" t="s">
        <v>51</v>
      </c>
      <c r="C35" s="49">
        <v>6663542.1999999993</v>
      </c>
      <c r="D35" s="52">
        <v>6.1</v>
      </c>
      <c r="E35" s="49">
        <f>C35*D35/1000</f>
        <v>40647.607419999993</v>
      </c>
      <c r="F35" s="49"/>
    </row>
    <row r="36" spans="1:6" x14ac:dyDescent="0.2">
      <c r="A36" s="48"/>
      <c r="B36" s="48" t="s">
        <v>52</v>
      </c>
      <c r="C36" s="49">
        <v>6773093.2999999989</v>
      </c>
      <c r="D36" s="52">
        <v>1.56</v>
      </c>
      <c r="E36" s="49">
        <f>C36*D36/1000</f>
        <v>10566.025547999998</v>
      </c>
      <c r="F36" s="49"/>
    </row>
    <row r="37" spans="1:6" x14ac:dyDescent="0.2">
      <c r="A37" s="48"/>
      <c r="B37" s="48" t="s">
        <v>53</v>
      </c>
      <c r="C37" s="49">
        <v>6773093.2999999989</v>
      </c>
      <c r="D37" s="52">
        <v>1.44</v>
      </c>
      <c r="E37" s="49">
        <f>C37*D37/1000</f>
        <v>9753.2543519999981</v>
      </c>
      <c r="F37" s="49"/>
    </row>
    <row r="38" spans="1:6" x14ac:dyDescent="0.2">
      <c r="A38" s="48" t="s">
        <v>25</v>
      </c>
      <c r="B38" s="48" t="s">
        <v>50</v>
      </c>
      <c r="C38" s="49"/>
      <c r="D38" s="50">
        <f>SUM(D39+D40+D41)</f>
        <v>9.1</v>
      </c>
      <c r="E38" s="51"/>
      <c r="F38" s="51">
        <f>E39+E40+E41</f>
        <v>23354.976499999997</v>
      </c>
    </row>
    <row r="39" spans="1:6" x14ac:dyDescent="0.2">
      <c r="A39" s="48"/>
      <c r="B39" s="48" t="s">
        <v>51</v>
      </c>
      <c r="C39" s="49">
        <v>2549882</v>
      </c>
      <c r="D39" s="52">
        <v>6.1</v>
      </c>
      <c r="E39" s="49">
        <f>C39*D39/1000</f>
        <v>15554.280199999999</v>
      </c>
      <c r="F39" s="54"/>
    </row>
    <row r="40" spans="1:6" x14ac:dyDescent="0.2">
      <c r="A40" s="48"/>
      <c r="B40" s="48" t="s">
        <v>55</v>
      </c>
      <c r="C40" s="49">
        <v>2600232.1</v>
      </c>
      <c r="D40" s="52">
        <v>1.56</v>
      </c>
      <c r="E40" s="49">
        <f>C40*D40/1000</f>
        <v>4056.3620760000003</v>
      </c>
      <c r="F40" s="54"/>
    </row>
    <row r="41" spans="1:6" x14ac:dyDescent="0.2">
      <c r="A41" s="48"/>
      <c r="B41" s="48" t="s">
        <v>56</v>
      </c>
      <c r="C41" s="49">
        <v>2600232.1</v>
      </c>
      <c r="D41" s="52">
        <v>1.44</v>
      </c>
      <c r="E41" s="49">
        <f>C41*D41/1000</f>
        <v>3744.3342239999997</v>
      </c>
      <c r="F41" s="54"/>
    </row>
    <row r="42" spans="1:6" x14ac:dyDescent="0.2">
      <c r="A42" s="48" t="s">
        <v>28</v>
      </c>
      <c r="B42" s="48" t="s">
        <v>50</v>
      </c>
      <c r="C42" s="49"/>
      <c r="D42" s="50">
        <f>SUM(D43+D44+D45)</f>
        <v>9.1</v>
      </c>
      <c r="E42" s="51"/>
      <c r="F42" s="51">
        <f>E43+E44+E45</f>
        <v>13187.894830000001</v>
      </c>
    </row>
    <row r="43" spans="1:6" x14ac:dyDescent="0.2">
      <c r="A43" s="48"/>
      <c r="B43" s="48" t="s">
        <v>51</v>
      </c>
      <c r="C43" s="49">
        <v>1448611.3</v>
      </c>
      <c r="D43" s="52">
        <v>6.1</v>
      </c>
      <c r="E43" s="49">
        <f>C43*D43/1000</f>
        <v>8836.5289300000004</v>
      </c>
      <c r="F43" s="54"/>
    </row>
    <row r="44" spans="1:6" x14ac:dyDescent="0.2">
      <c r="A44" s="48"/>
      <c r="B44" s="48" t="s">
        <v>52</v>
      </c>
      <c r="C44" s="49">
        <v>1450455.3</v>
      </c>
      <c r="D44" s="52">
        <v>1.56</v>
      </c>
      <c r="E44" s="49">
        <f>C44*D44/1000</f>
        <v>2262.7102680000003</v>
      </c>
      <c r="F44" s="54"/>
    </row>
    <row r="45" spans="1:6" x14ac:dyDescent="0.2">
      <c r="A45" s="48"/>
      <c r="B45" s="48" t="s">
        <v>53</v>
      </c>
      <c r="C45" s="49">
        <v>1450455.3</v>
      </c>
      <c r="D45" s="52">
        <v>1.44</v>
      </c>
      <c r="E45" s="49">
        <f>C45*D45/1000</f>
        <v>2088.655632</v>
      </c>
      <c r="F45" s="49"/>
    </row>
    <row r="46" spans="1:6" x14ac:dyDescent="0.2">
      <c r="A46" s="48" t="s">
        <v>36</v>
      </c>
      <c r="B46" s="48" t="s">
        <v>50</v>
      </c>
      <c r="C46" s="49"/>
      <c r="D46" s="50">
        <f>SUM(D47+D48+D49)</f>
        <v>9.1</v>
      </c>
      <c r="E46" s="51"/>
      <c r="F46" s="51">
        <f>E47+E48+E49</f>
        <v>7124.0188099999996</v>
      </c>
    </row>
    <row r="47" spans="1:6" x14ac:dyDescent="0.2">
      <c r="A47" s="48"/>
      <c r="B47" s="48" t="s">
        <v>51</v>
      </c>
      <c r="C47" s="49">
        <v>776050.1</v>
      </c>
      <c r="D47" s="52">
        <v>6.1</v>
      </c>
      <c r="E47" s="49">
        <f>C47*D47/1000</f>
        <v>4733.9056099999998</v>
      </c>
      <c r="F47" s="49"/>
    </row>
    <row r="48" spans="1:6" x14ac:dyDescent="0.2">
      <c r="A48" s="48"/>
      <c r="B48" s="48" t="s">
        <v>52</v>
      </c>
      <c r="C48" s="49">
        <v>796704.4</v>
      </c>
      <c r="D48" s="52">
        <v>1.56</v>
      </c>
      <c r="E48" s="49">
        <f>C48*D48/1000</f>
        <v>1242.858864</v>
      </c>
      <c r="F48" s="49"/>
    </row>
    <row r="49" spans="1:6" x14ac:dyDescent="0.2">
      <c r="A49" s="48"/>
      <c r="B49" s="48" t="s">
        <v>53</v>
      </c>
      <c r="C49" s="49">
        <v>796704.4</v>
      </c>
      <c r="D49" s="52">
        <v>1.44</v>
      </c>
      <c r="E49" s="49">
        <f>C49*D49/1000</f>
        <v>1147.254336</v>
      </c>
      <c r="F49" s="49"/>
    </row>
    <row r="50" spans="1:6" x14ac:dyDescent="0.2">
      <c r="A50" s="48" t="s">
        <v>30</v>
      </c>
      <c r="B50" s="48" t="s">
        <v>50</v>
      </c>
      <c r="C50" s="49"/>
      <c r="D50" s="50">
        <f>SUM(D51+D52+D53)</f>
        <v>9.1</v>
      </c>
      <c r="E50" s="51"/>
      <c r="F50" s="51">
        <f>E51+E52+E53</f>
        <v>6396.6639100000002</v>
      </c>
    </row>
    <row r="51" spans="1:6" x14ac:dyDescent="0.2">
      <c r="A51" s="48"/>
      <c r="B51" s="48" t="s">
        <v>51</v>
      </c>
      <c r="C51" s="49">
        <v>702930.1</v>
      </c>
      <c r="D51" s="52">
        <v>6.1</v>
      </c>
      <c r="E51" s="49">
        <f>C51*D51/1000</f>
        <v>4287.8736099999996</v>
      </c>
      <c r="F51" s="54"/>
    </row>
    <row r="52" spans="1:6" x14ac:dyDescent="0.2">
      <c r="A52" s="48"/>
      <c r="B52" s="48" t="s">
        <v>52</v>
      </c>
      <c r="C52" s="49">
        <v>702930.1</v>
      </c>
      <c r="D52" s="52">
        <v>1.56</v>
      </c>
      <c r="E52" s="49">
        <f>C52*D52/1000</f>
        <v>1096.570956</v>
      </c>
      <c r="F52" s="54"/>
    </row>
    <row r="53" spans="1:6" x14ac:dyDescent="0.2">
      <c r="A53" s="48"/>
      <c r="B53" s="48" t="s">
        <v>53</v>
      </c>
      <c r="C53" s="49">
        <v>702930.1</v>
      </c>
      <c r="D53" s="52">
        <v>1.44</v>
      </c>
      <c r="E53" s="49">
        <f>C53*D53/1000</f>
        <v>1012.219344</v>
      </c>
      <c r="F53" s="54"/>
    </row>
    <row r="54" spans="1:6" x14ac:dyDescent="0.2">
      <c r="A54" s="48" t="s">
        <v>27</v>
      </c>
      <c r="B54" s="48" t="s">
        <v>50</v>
      </c>
      <c r="C54" s="49"/>
      <c r="D54" s="50">
        <f>SUM(D55+D56+D57)</f>
        <v>9.1</v>
      </c>
      <c r="E54" s="51"/>
      <c r="F54" s="51">
        <f>E55+E56+E57</f>
        <v>12826.411509999998</v>
      </c>
    </row>
    <row r="55" spans="1:6" x14ac:dyDescent="0.2">
      <c r="A55" s="48"/>
      <c r="B55" s="48" t="s">
        <v>51</v>
      </c>
      <c r="C55" s="49">
        <v>1394541.0999999999</v>
      </c>
      <c r="D55" s="52">
        <v>6.1</v>
      </c>
      <c r="E55" s="49">
        <f>C55*D55/1000</f>
        <v>8506.7007099999992</v>
      </c>
      <c r="F55" s="54"/>
    </row>
    <row r="56" spans="1:6" x14ac:dyDescent="0.2">
      <c r="A56" s="48"/>
      <c r="B56" s="48" t="s">
        <v>52</v>
      </c>
      <c r="C56" s="49">
        <v>1439903.5999999999</v>
      </c>
      <c r="D56" s="52">
        <v>1.56</v>
      </c>
      <c r="E56" s="49">
        <f>C56*D56/1000</f>
        <v>2246.2496160000001</v>
      </c>
      <c r="F56" s="54"/>
    </row>
    <row r="57" spans="1:6" x14ac:dyDescent="0.2">
      <c r="A57" s="48"/>
      <c r="B57" s="48" t="s">
        <v>53</v>
      </c>
      <c r="C57" s="49">
        <v>1439903.5999999999</v>
      </c>
      <c r="D57" s="52">
        <v>1.44</v>
      </c>
      <c r="E57" s="49">
        <f>C57*D57/1000</f>
        <v>2073.4611839999998</v>
      </c>
      <c r="F57" s="54"/>
    </row>
    <row r="58" spans="1:6" x14ac:dyDescent="0.2">
      <c r="A58" s="48" t="s">
        <v>35</v>
      </c>
      <c r="B58" s="48" t="s">
        <v>50</v>
      </c>
      <c r="C58" s="49"/>
      <c r="D58" s="50">
        <f>SUM(D59:D61)</f>
        <v>9.1</v>
      </c>
      <c r="E58" s="51"/>
      <c r="F58" s="51">
        <f>E59+E60+E61</f>
        <v>31334.75765</v>
      </c>
    </row>
    <row r="59" spans="1:6" x14ac:dyDescent="0.2">
      <c r="A59" s="48"/>
      <c r="B59" s="48" t="s">
        <v>51</v>
      </c>
      <c r="C59" s="49">
        <v>3426807.5</v>
      </c>
      <c r="D59" s="52">
        <v>6.1</v>
      </c>
      <c r="E59" s="49">
        <f>C59*D59/1000</f>
        <v>20903.525750000001</v>
      </c>
      <c r="F59" s="54"/>
    </row>
    <row r="60" spans="1:6" x14ac:dyDescent="0.2">
      <c r="A60" s="48"/>
      <c r="B60" s="48" t="s">
        <v>55</v>
      </c>
      <c r="C60" s="49">
        <v>3477077.3</v>
      </c>
      <c r="D60" s="52">
        <v>1.56</v>
      </c>
      <c r="E60" s="49">
        <f>C60*D60/1000</f>
        <v>5424.2405879999997</v>
      </c>
      <c r="F60" s="54"/>
    </row>
    <row r="61" spans="1:6" x14ac:dyDescent="0.2">
      <c r="A61" s="48"/>
      <c r="B61" s="48" t="s">
        <v>56</v>
      </c>
      <c r="C61" s="49">
        <v>3477077.3</v>
      </c>
      <c r="D61" s="52">
        <v>1.44</v>
      </c>
      <c r="E61" s="49">
        <f>C61*D61/1000</f>
        <v>5006.9913120000001</v>
      </c>
      <c r="F61" s="54"/>
    </row>
    <row r="62" spans="1:6" x14ac:dyDescent="0.2">
      <c r="A62" s="48" t="s">
        <v>34</v>
      </c>
      <c r="B62" s="48" t="s">
        <v>50</v>
      </c>
      <c r="C62" s="49"/>
      <c r="D62" s="50">
        <f>SUM(D63+D64+D65)</f>
        <v>9.1</v>
      </c>
      <c r="E62" s="51"/>
      <c r="F62" s="51">
        <f>E63+E64+E65</f>
        <v>41667.664860000004</v>
      </c>
    </row>
    <row r="63" spans="1:6" x14ac:dyDescent="0.2">
      <c r="A63" s="48"/>
      <c r="B63" s="48" t="s">
        <v>51</v>
      </c>
      <c r="C63" s="49">
        <v>4578027.6000000006</v>
      </c>
      <c r="D63" s="52">
        <v>6.1</v>
      </c>
      <c r="E63" s="49">
        <f>C63*D63/1000</f>
        <v>27925.968360000003</v>
      </c>
      <c r="F63" s="54"/>
    </row>
    <row r="64" spans="1:6" x14ac:dyDescent="0.2">
      <c r="A64" s="48"/>
      <c r="B64" s="48" t="s">
        <v>52</v>
      </c>
      <c r="C64" s="49">
        <v>4580565.5000000009</v>
      </c>
      <c r="D64" s="52">
        <v>1.56</v>
      </c>
      <c r="E64" s="49">
        <f>C64*D64/1000</f>
        <v>7145.6821800000016</v>
      </c>
      <c r="F64" s="54"/>
    </row>
    <row r="65" spans="1:6" x14ac:dyDescent="0.2">
      <c r="A65" s="48"/>
      <c r="B65" s="48" t="s">
        <v>53</v>
      </c>
      <c r="C65" s="49">
        <v>4580565.5000000009</v>
      </c>
      <c r="D65" s="52">
        <v>1.44</v>
      </c>
      <c r="E65" s="49">
        <f>C65*D65/1000</f>
        <v>6596.0143200000011</v>
      </c>
      <c r="F65" s="54"/>
    </row>
    <row r="66" spans="1:6" x14ac:dyDescent="0.2">
      <c r="A66" s="48" t="s">
        <v>31</v>
      </c>
      <c r="B66" s="48" t="s">
        <v>50</v>
      </c>
      <c r="C66" s="49"/>
      <c r="D66" s="50">
        <f>SUM(D67+D68+D69)</f>
        <v>9.1</v>
      </c>
      <c r="E66" s="51"/>
      <c r="F66" s="51">
        <f>E67+E68+E69</f>
        <v>54220.549050000001</v>
      </c>
    </row>
    <row r="67" spans="1:6" x14ac:dyDescent="0.2">
      <c r="A67" s="48"/>
      <c r="B67" s="48" t="s">
        <v>51</v>
      </c>
      <c r="C67" s="49">
        <v>5937460.5</v>
      </c>
      <c r="D67" s="52">
        <v>6.1</v>
      </c>
      <c r="E67" s="49">
        <f>C67*D67/1000</f>
        <v>36218.509050000001</v>
      </c>
      <c r="F67" s="54"/>
    </row>
    <row r="68" spans="1:6" x14ac:dyDescent="0.2">
      <c r="A68" s="48"/>
      <c r="B68" s="48" t="s">
        <v>52</v>
      </c>
      <c r="C68" s="49">
        <v>6000679.9999999991</v>
      </c>
      <c r="D68" s="52">
        <v>1.56</v>
      </c>
      <c r="E68" s="49">
        <f>C68*D68/1000</f>
        <v>9361.0607999999993</v>
      </c>
      <c r="F68" s="54"/>
    </row>
    <row r="69" spans="1:6" x14ac:dyDescent="0.2">
      <c r="A69" s="48"/>
      <c r="B69" s="48" t="s">
        <v>53</v>
      </c>
      <c r="C69" s="49">
        <v>6000679.9999999991</v>
      </c>
      <c r="D69" s="52">
        <v>1.44</v>
      </c>
      <c r="E69" s="49">
        <f>C69*D69/1000</f>
        <v>8640.9791999999998</v>
      </c>
      <c r="F69" s="54"/>
    </row>
    <row r="70" spans="1:6" x14ac:dyDescent="0.2">
      <c r="A70" s="48" t="s">
        <v>32</v>
      </c>
      <c r="B70" s="48" t="s">
        <v>50</v>
      </c>
      <c r="C70" s="49"/>
      <c r="D70" s="50">
        <f>SUM(D71+D72+D73)</f>
        <v>9.1</v>
      </c>
      <c r="E70" s="51"/>
      <c r="F70" s="51">
        <f>E71+E72+E73</f>
        <v>33705.627069999995</v>
      </c>
    </row>
    <row r="71" spans="1:6" x14ac:dyDescent="0.2">
      <c r="A71" s="48"/>
      <c r="B71" s="48" t="s">
        <v>51</v>
      </c>
      <c r="C71" s="49">
        <v>3692820.7</v>
      </c>
      <c r="D71" s="52">
        <v>6.1</v>
      </c>
      <c r="E71" s="49">
        <f>C71*D71/1000</f>
        <v>22526.206269999999</v>
      </c>
      <c r="F71" s="54"/>
    </row>
    <row r="72" spans="1:6" x14ac:dyDescent="0.2">
      <c r="A72" s="48"/>
      <c r="B72" s="48" t="s">
        <v>52</v>
      </c>
      <c r="C72" s="49">
        <v>3726473.6</v>
      </c>
      <c r="D72" s="52">
        <v>1.56</v>
      </c>
      <c r="E72" s="49">
        <f>C72*D72/1000</f>
        <v>5813.2988160000004</v>
      </c>
      <c r="F72" s="54"/>
    </row>
    <row r="73" spans="1:6" x14ac:dyDescent="0.2">
      <c r="A73" s="48"/>
      <c r="B73" s="48" t="s">
        <v>53</v>
      </c>
      <c r="C73" s="49">
        <v>3726473.6</v>
      </c>
      <c r="D73" s="52">
        <v>1.44</v>
      </c>
      <c r="E73" s="49">
        <f>C73*D73/1000</f>
        <v>5366.1219840000003</v>
      </c>
      <c r="F73" s="54"/>
    </row>
    <row r="74" spans="1:6" x14ac:dyDescent="0.2">
      <c r="A74" s="48" t="s">
        <v>37</v>
      </c>
      <c r="B74" s="48" t="s">
        <v>50</v>
      </c>
      <c r="C74" s="49"/>
      <c r="D74" s="50">
        <f>SUM(D75+D76+D77)</f>
        <v>9.1</v>
      </c>
      <c r="E74" s="51"/>
      <c r="F74" s="51">
        <f>E75+E76+E77</f>
        <v>9965.5093500000003</v>
      </c>
    </row>
    <row r="75" spans="1:6" x14ac:dyDescent="0.2">
      <c r="A75" s="48"/>
      <c r="B75" s="48" t="s">
        <v>51</v>
      </c>
      <c r="C75" s="49">
        <v>1087075.5</v>
      </c>
      <c r="D75" s="52">
        <v>6.1</v>
      </c>
      <c r="E75" s="49">
        <f>C75*D75/1000</f>
        <v>6631.1605499999996</v>
      </c>
      <c r="F75" s="54"/>
    </row>
    <row r="76" spans="1:6" x14ac:dyDescent="0.2">
      <c r="A76" s="48"/>
      <c r="B76" s="48" t="s">
        <v>52</v>
      </c>
      <c r="C76" s="49">
        <v>1111449.6000000001</v>
      </c>
      <c r="D76" s="52">
        <v>1.56</v>
      </c>
      <c r="E76" s="49">
        <f>C76*D76/1000</f>
        <v>1733.8613760000001</v>
      </c>
      <c r="F76" s="54"/>
    </row>
    <row r="77" spans="1:6" x14ac:dyDescent="0.2">
      <c r="A77" s="48"/>
      <c r="B77" s="48" t="s">
        <v>53</v>
      </c>
      <c r="C77" s="49">
        <v>1111449.6000000001</v>
      </c>
      <c r="D77" s="52">
        <v>1.44</v>
      </c>
      <c r="E77" s="49">
        <f>C77*D77/1000</f>
        <v>1600.4874240000001</v>
      </c>
      <c r="F77" s="54"/>
    </row>
    <row r="78" spans="1:6" x14ac:dyDescent="0.2">
      <c r="A78" s="48" t="s">
        <v>57</v>
      </c>
      <c r="B78" s="48" t="s">
        <v>50</v>
      </c>
      <c r="C78" s="49"/>
      <c r="D78" s="50">
        <f>SUM(D79+D80+D81)</f>
        <v>9.1</v>
      </c>
      <c r="E78" s="51"/>
      <c r="F78" s="51">
        <f>E79+E80+E81</f>
        <v>8810.0517999999993</v>
      </c>
    </row>
    <row r="79" spans="1:6" x14ac:dyDescent="0.2">
      <c r="A79" s="48"/>
      <c r="B79" s="48" t="s">
        <v>51</v>
      </c>
      <c r="C79" s="49">
        <v>956749</v>
      </c>
      <c r="D79" s="52">
        <v>6.1</v>
      </c>
      <c r="E79" s="49">
        <f>C79*D79/1000</f>
        <v>5836.1688999999997</v>
      </c>
      <c r="F79" s="54"/>
    </row>
    <row r="80" spans="1:6" x14ac:dyDescent="0.2">
      <c r="A80" s="48"/>
      <c r="B80" s="48" t="s">
        <v>55</v>
      </c>
      <c r="C80" s="49">
        <v>991294.3</v>
      </c>
      <c r="D80" s="52">
        <v>1.56</v>
      </c>
      <c r="E80" s="49">
        <f>C80*D80/1000</f>
        <v>1546.4191080000003</v>
      </c>
      <c r="F80" s="54"/>
    </row>
    <row r="81" spans="1:6" x14ac:dyDescent="0.2">
      <c r="A81" s="48"/>
      <c r="B81" s="48" t="s">
        <v>56</v>
      </c>
      <c r="C81" s="49">
        <v>991294.3</v>
      </c>
      <c r="D81" s="52">
        <v>1.44</v>
      </c>
      <c r="E81" s="49">
        <f>C81*D81/1000</f>
        <v>1427.463792</v>
      </c>
      <c r="F81" s="54"/>
    </row>
    <row r="82" spans="1:6" x14ac:dyDescent="0.2">
      <c r="A82" s="48" t="s">
        <v>38</v>
      </c>
      <c r="B82" s="48" t="s">
        <v>50</v>
      </c>
      <c r="C82" s="49"/>
      <c r="D82" s="50">
        <f>SUM(D83+D84+D85)</f>
        <v>9.1</v>
      </c>
      <c r="E82" s="51"/>
      <c r="F82" s="51">
        <f>E83+E84+E85</f>
        <v>10266.991739999998</v>
      </c>
    </row>
    <row r="83" spans="1:6" x14ac:dyDescent="0.2">
      <c r="A83" s="48"/>
      <c r="B83" s="48" t="s">
        <v>51</v>
      </c>
      <c r="C83" s="49">
        <v>1116797.3999999999</v>
      </c>
      <c r="D83" s="52">
        <v>6.1</v>
      </c>
      <c r="E83" s="49">
        <f>C83*D83/1000</f>
        <v>6812.4641399999991</v>
      </c>
      <c r="F83" s="54"/>
    </row>
    <row r="84" spans="1:6" x14ac:dyDescent="0.2">
      <c r="A84" s="48"/>
      <c r="B84" s="48" t="s">
        <v>52</v>
      </c>
      <c r="C84" s="49">
        <v>1151509.2</v>
      </c>
      <c r="D84" s="52">
        <v>1.56</v>
      </c>
      <c r="E84" s="49">
        <f>C84*D84/1000</f>
        <v>1796.3543520000001</v>
      </c>
      <c r="F84" s="54"/>
    </row>
    <row r="85" spans="1:6" x14ac:dyDescent="0.2">
      <c r="A85" s="48"/>
      <c r="B85" s="48" t="s">
        <v>53</v>
      </c>
      <c r="C85" s="49">
        <v>1151509.2</v>
      </c>
      <c r="D85" s="52">
        <v>1.44</v>
      </c>
      <c r="E85" s="49">
        <f>C85*D85/1000</f>
        <v>1658.1732479999998</v>
      </c>
      <c r="F85" s="54"/>
    </row>
    <row r="86" spans="1:6" x14ac:dyDescent="0.2">
      <c r="A86" s="48" t="s">
        <v>33</v>
      </c>
      <c r="B86" s="48" t="s">
        <v>50</v>
      </c>
      <c r="C86" s="49"/>
      <c r="D86" s="50">
        <f>SUM(D87+D88+D89)</f>
        <v>9.1</v>
      </c>
      <c r="E86" s="51"/>
      <c r="F86" s="51">
        <f>E87+E88+E89</f>
        <v>38662.278989999999</v>
      </c>
    </row>
    <row r="87" spans="1:6" x14ac:dyDescent="0.2">
      <c r="A87" s="48"/>
      <c r="B87" s="48" t="s">
        <v>51</v>
      </c>
      <c r="C87" s="49">
        <v>4237875.9000000004</v>
      </c>
      <c r="D87" s="52">
        <v>6.1</v>
      </c>
      <c r="E87" s="49">
        <f>C87*D87/1000</f>
        <v>25851.042990000002</v>
      </c>
      <c r="F87" s="54"/>
    </row>
    <row r="88" spans="1:6" x14ac:dyDescent="0.2">
      <c r="A88" s="48"/>
      <c r="B88" s="48" t="s">
        <v>52</v>
      </c>
      <c r="C88" s="49">
        <v>4270412</v>
      </c>
      <c r="D88" s="52">
        <v>1.56</v>
      </c>
      <c r="E88" s="49">
        <f>C88*D88/1000</f>
        <v>6661.8427200000006</v>
      </c>
      <c r="F88" s="54"/>
    </row>
    <row r="89" spans="1:6" x14ac:dyDescent="0.2">
      <c r="A89" s="48"/>
      <c r="B89" s="48" t="s">
        <v>53</v>
      </c>
      <c r="C89" s="49">
        <v>4270412</v>
      </c>
      <c r="D89" s="52">
        <v>1.44</v>
      </c>
      <c r="E89" s="49">
        <f>C89*D89/1000</f>
        <v>6149.3932799999993</v>
      </c>
      <c r="F89" s="54"/>
    </row>
    <row r="90" spans="1:6" x14ac:dyDescent="0.2">
      <c r="A90" s="48" t="s">
        <v>24</v>
      </c>
      <c r="B90" s="48" t="s">
        <v>50</v>
      </c>
      <c r="C90" s="49"/>
      <c r="D90" s="50">
        <f>SUM(D59+D60+D61)</f>
        <v>9.1</v>
      </c>
      <c r="E90" s="51"/>
      <c r="F90" s="51">
        <f>E91+E92+E93</f>
        <v>9078.0530300000009</v>
      </c>
    </row>
    <row r="91" spans="1:6" x14ac:dyDescent="0.2">
      <c r="A91" s="48"/>
      <c r="B91" s="48" t="s">
        <v>51</v>
      </c>
      <c r="C91" s="49">
        <v>1039309.8</v>
      </c>
      <c r="D91" s="52">
        <v>6.1</v>
      </c>
      <c r="E91" s="49">
        <f>C91*D91/1000</f>
        <v>6339.7897800000001</v>
      </c>
      <c r="F91" s="54"/>
    </row>
    <row r="92" spans="1:6" x14ac:dyDescent="0.2">
      <c r="A92" s="48"/>
      <c r="B92" s="48" t="s">
        <v>52</v>
      </c>
      <c r="C92" s="49">
        <v>1095305.3</v>
      </c>
      <c r="D92" s="52">
        <v>1.3</v>
      </c>
      <c r="E92" s="49">
        <f>C92*D92/1000</f>
        <v>1423.8968900000002</v>
      </c>
      <c r="F92" s="54"/>
    </row>
    <row r="93" spans="1:6" x14ac:dyDescent="0.2">
      <c r="A93" s="48"/>
      <c r="B93" s="48" t="s">
        <v>53</v>
      </c>
      <c r="C93" s="49">
        <v>1095305.3</v>
      </c>
      <c r="D93" s="52">
        <v>1.2</v>
      </c>
      <c r="E93" s="49">
        <f>C93*D93/1000</f>
        <v>1314.3663600000002</v>
      </c>
      <c r="F93" s="54"/>
    </row>
    <row r="94" spans="1:6" x14ac:dyDescent="0.2">
      <c r="A94" s="48" t="s">
        <v>58</v>
      </c>
      <c r="B94" s="48" t="s">
        <v>50</v>
      </c>
      <c r="C94" s="49"/>
      <c r="D94" s="50">
        <f>SUM(D95+D96+D97)</f>
        <v>9.1</v>
      </c>
      <c r="E94" s="51"/>
      <c r="F94" s="51">
        <f>E95+E96+E97</f>
        <v>28957.71271</v>
      </c>
    </row>
    <row r="95" spans="1:6" x14ac:dyDescent="0.2">
      <c r="A95" s="48"/>
      <c r="B95" s="48" t="s">
        <v>51</v>
      </c>
      <c r="C95" s="49">
        <v>3174342.1</v>
      </c>
      <c r="D95" s="52">
        <v>6.1</v>
      </c>
      <c r="E95" s="49">
        <f>C95*D95/1000</f>
        <v>19363.486809999999</v>
      </c>
      <c r="F95" s="54"/>
    </row>
    <row r="96" spans="1:6" x14ac:dyDescent="0.2">
      <c r="A96" s="48"/>
      <c r="B96" s="48" t="s">
        <v>52</v>
      </c>
      <c r="C96" s="49">
        <v>3198075.3</v>
      </c>
      <c r="D96" s="52">
        <v>1.56</v>
      </c>
      <c r="E96" s="49">
        <f>C96*D96/1000</f>
        <v>4988.9974680000005</v>
      </c>
      <c r="F96" s="54"/>
    </row>
    <row r="97" spans="1:6" x14ac:dyDescent="0.2">
      <c r="A97" s="48"/>
      <c r="B97" s="48" t="s">
        <v>53</v>
      </c>
      <c r="C97" s="49">
        <v>3198075.3</v>
      </c>
      <c r="D97" s="52">
        <v>1.44</v>
      </c>
      <c r="E97" s="49">
        <f>C97*D97/1000</f>
        <v>4605.228431999999</v>
      </c>
      <c r="F97" s="54"/>
    </row>
    <row r="98" spans="1:6" x14ac:dyDescent="0.2">
      <c r="A98" s="48" t="s">
        <v>26</v>
      </c>
      <c r="B98" s="48" t="s">
        <v>50</v>
      </c>
      <c r="C98" s="49"/>
      <c r="D98" s="50">
        <f>SUM(D99+D100+D101)</f>
        <v>9.1</v>
      </c>
      <c r="E98" s="51"/>
      <c r="F98" s="51">
        <f>E99+E100+E101</f>
        <v>4905.6608200000001</v>
      </c>
    </row>
    <row r="99" spans="1:6" x14ac:dyDescent="0.2">
      <c r="A99" s="48"/>
      <c r="B99" s="48" t="s">
        <v>51</v>
      </c>
      <c r="C99" s="49">
        <v>536249.19999999995</v>
      </c>
      <c r="D99" s="52">
        <v>6.1</v>
      </c>
      <c r="E99" s="49">
        <f>C99*D99/1000</f>
        <v>3271.1201199999996</v>
      </c>
      <c r="F99" s="54"/>
    </row>
    <row r="100" spans="1:6" x14ac:dyDescent="0.2">
      <c r="A100" s="48"/>
      <c r="B100" s="48" t="s">
        <v>52</v>
      </c>
      <c r="C100" s="49">
        <v>544846.89999999991</v>
      </c>
      <c r="D100" s="52">
        <v>1.56</v>
      </c>
      <c r="E100" s="49">
        <f>C100*D100/1000</f>
        <v>849.96116399999983</v>
      </c>
      <c r="F100" s="54"/>
    </row>
    <row r="101" spans="1:6" x14ac:dyDescent="0.2">
      <c r="A101" s="48"/>
      <c r="B101" s="48" t="s">
        <v>53</v>
      </c>
      <c r="C101" s="49">
        <v>544846.89999999991</v>
      </c>
      <c r="D101" s="52">
        <v>1.44</v>
      </c>
      <c r="E101" s="49">
        <f>C101*D101/1000</f>
        <v>784.57953599999985</v>
      </c>
      <c r="F101" s="54"/>
    </row>
    <row r="102" spans="1:6" x14ac:dyDescent="0.2">
      <c r="A102" s="48" t="s">
        <v>59</v>
      </c>
      <c r="B102" s="48" t="s">
        <v>50</v>
      </c>
      <c r="C102" s="49"/>
      <c r="D102" s="50">
        <f>SUM(D103+D104+D105)</f>
        <v>9.1</v>
      </c>
      <c r="E102" s="51"/>
      <c r="F102" s="51">
        <f>E103+E104+E105</f>
        <v>3036.2113599999998</v>
      </c>
    </row>
    <row r="103" spans="1:6" x14ac:dyDescent="0.2">
      <c r="A103" s="48"/>
      <c r="B103" s="48" t="s">
        <v>51</v>
      </c>
      <c r="C103" s="49">
        <v>333649.59999999998</v>
      </c>
      <c r="D103" s="52">
        <v>6.1</v>
      </c>
      <c r="E103" s="49">
        <f>C103*D103/1000</f>
        <v>2035.2625599999999</v>
      </c>
      <c r="F103" s="54"/>
    </row>
    <row r="104" spans="1:6" x14ac:dyDescent="0.2">
      <c r="A104" s="48"/>
      <c r="B104" s="48" t="s">
        <v>52</v>
      </c>
      <c r="C104" s="49">
        <v>333649.59999999998</v>
      </c>
      <c r="D104" s="52">
        <v>1.56</v>
      </c>
      <c r="E104" s="49">
        <f>C104*D104/1000</f>
        <v>520.49337600000001</v>
      </c>
      <c r="F104" s="54"/>
    </row>
    <row r="105" spans="1:6" x14ac:dyDescent="0.2">
      <c r="A105" s="48"/>
      <c r="B105" s="48" t="s">
        <v>53</v>
      </c>
      <c r="C105" s="49">
        <v>333649.59999999998</v>
      </c>
      <c r="D105" s="52">
        <v>1.44</v>
      </c>
      <c r="E105" s="49">
        <f>C105*D105/1000</f>
        <v>480.45542399999994</v>
      </c>
      <c r="F105" s="54"/>
    </row>
    <row r="106" spans="1:6" x14ac:dyDescent="0.2">
      <c r="A106" s="48" t="s">
        <v>29</v>
      </c>
      <c r="B106" s="48" t="s">
        <v>50</v>
      </c>
      <c r="C106" s="49"/>
      <c r="D106" s="50">
        <f>SUM(D107+D108+D109)</f>
        <v>9.1</v>
      </c>
      <c r="E106" s="51"/>
      <c r="F106" s="51">
        <f>E107+E108+E109</f>
        <v>5551.81808</v>
      </c>
    </row>
    <row r="107" spans="1:6" x14ac:dyDescent="0.2">
      <c r="A107" s="48"/>
      <c r="B107" s="48" t="s">
        <v>51</v>
      </c>
      <c r="C107" s="49">
        <v>604278.80000000005</v>
      </c>
      <c r="D107" s="52">
        <v>6.1</v>
      </c>
      <c r="E107" s="49">
        <f>C107*D107/1000</f>
        <v>3686.10068</v>
      </c>
      <c r="F107" s="49"/>
    </row>
    <row r="108" spans="1:6" x14ac:dyDescent="0.2">
      <c r="A108" s="48"/>
      <c r="B108" s="48" t="s">
        <v>52</v>
      </c>
      <c r="C108" s="49">
        <v>621905.80000000005</v>
      </c>
      <c r="D108" s="52">
        <v>1.56</v>
      </c>
      <c r="E108" s="49">
        <f>C108*D108/1000</f>
        <v>970.17304800000011</v>
      </c>
      <c r="F108" s="49"/>
    </row>
    <row r="109" spans="1:6" x14ac:dyDescent="0.2">
      <c r="A109" s="48"/>
      <c r="B109" s="48" t="s">
        <v>53</v>
      </c>
      <c r="C109" s="49">
        <v>621905.80000000005</v>
      </c>
      <c r="D109" s="52">
        <v>1.44</v>
      </c>
      <c r="E109" s="49">
        <f>C109*D109/1000</f>
        <v>895.54435200000012</v>
      </c>
      <c r="F109" s="49"/>
    </row>
    <row r="110" spans="1:6" x14ac:dyDescent="0.2">
      <c r="A110" s="48" t="s">
        <v>39</v>
      </c>
      <c r="B110" s="48" t="s">
        <v>50</v>
      </c>
      <c r="C110" s="49"/>
      <c r="D110" s="50">
        <f>SUM(D111:D113)</f>
        <v>9.1</v>
      </c>
      <c r="E110" s="51"/>
      <c r="F110" s="51">
        <f>E111+E112+E113</f>
        <v>7116.0507599999992</v>
      </c>
    </row>
    <row r="111" spans="1:6" x14ac:dyDescent="0.2">
      <c r="A111" s="48"/>
      <c r="B111" s="48" t="s">
        <v>51</v>
      </c>
      <c r="C111" s="49">
        <v>781983.6</v>
      </c>
      <c r="D111" s="52">
        <v>6.1</v>
      </c>
      <c r="E111" s="49">
        <f>C111*D111/1000</f>
        <v>4770.0999599999996</v>
      </c>
      <c r="F111" s="55"/>
    </row>
    <row r="112" spans="1:6" x14ac:dyDescent="0.2">
      <c r="A112" s="48"/>
      <c r="B112" s="48" t="s">
        <v>52</v>
      </c>
      <c r="C112" s="49">
        <v>781983.6</v>
      </c>
      <c r="D112" s="52">
        <v>1.56</v>
      </c>
      <c r="E112" s="49">
        <f>C112*D112/1000</f>
        <v>1219.8944159999999</v>
      </c>
      <c r="F112" s="54"/>
    </row>
    <row r="113" spans="1:9" x14ac:dyDescent="0.2">
      <c r="A113" s="48"/>
      <c r="B113" s="48" t="s">
        <v>53</v>
      </c>
      <c r="C113" s="49">
        <v>781983.6</v>
      </c>
      <c r="D113" s="52">
        <v>1.44</v>
      </c>
      <c r="E113" s="49">
        <f>C113*D113/1000</f>
        <v>1126.0563839999998</v>
      </c>
      <c r="F113" s="54"/>
    </row>
    <row r="114" spans="1:9" ht="17.25" customHeight="1" x14ac:dyDescent="0.25">
      <c r="A114" s="55" t="s">
        <v>60</v>
      </c>
      <c r="B114" s="55" t="s">
        <v>50</v>
      </c>
      <c r="C114" s="49"/>
      <c r="D114" s="48"/>
      <c r="E114" s="49"/>
      <c r="F114" s="56">
        <f>SUM(F6:F113)</f>
        <v>1544055.3790080003</v>
      </c>
    </row>
    <row r="115" spans="1:9" x14ac:dyDescent="0.2">
      <c r="A115" s="57"/>
      <c r="B115" s="57"/>
      <c r="C115" s="58"/>
      <c r="D115" s="48"/>
      <c r="E115" s="57"/>
      <c r="F115" s="57"/>
      <c r="H115" s="6"/>
    </row>
    <row r="116" spans="1:9" ht="15" x14ac:dyDescent="0.25">
      <c r="A116" s="59" t="s">
        <v>61</v>
      </c>
      <c r="B116" s="59"/>
      <c r="C116" s="60"/>
      <c r="D116" s="48"/>
      <c r="E116" s="48"/>
      <c r="F116" s="56"/>
    </row>
    <row r="117" spans="1:9" ht="14.25" x14ac:dyDescent="0.2">
      <c r="A117" s="61" t="s">
        <v>62</v>
      </c>
      <c r="B117" s="61"/>
      <c r="C117" s="62"/>
      <c r="D117" s="48"/>
      <c r="E117" s="48"/>
      <c r="F117" s="48"/>
    </row>
    <row r="118" spans="1:9" x14ac:dyDescent="0.2">
      <c r="A118" s="48"/>
      <c r="B118" s="48" t="s">
        <v>50</v>
      </c>
      <c r="C118" s="49"/>
      <c r="D118" s="50">
        <f>SUM(D119:D121)</f>
        <v>14.56</v>
      </c>
      <c r="E118" s="51">
        <f>SUM(E119:E121)</f>
        <v>2685475.6145575996</v>
      </c>
      <c r="F118" s="51">
        <f>E118</f>
        <v>2685475.6145575996</v>
      </c>
    </row>
    <row r="119" spans="1:9" x14ac:dyDescent="0.2">
      <c r="A119" s="48"/>
      <c r="B119" s="48" t="s">
        <v>51</v>
      </c>
      <c r="C119" s="48">
        <f>4973940.9+81954168.69+60844920.6</f>
        <v>147773030.19</v>
      </c>
      <c r="D119" s="48">
        <v>2</v>
      </c>
      <c r="E119" s="49">
        <f>C119*D119/1000</f>
        <v>295546.06037999998</v>
      </c>
      <c r="F119" s="49"/>
    </row>
    <row r="120" spans="1:9" x14ac:dyDescent="0.2">
      <c r="A120" s="48"/>
      <c r="B120" s="48" t="s">
        <v>52</v>
      </c>
      <c r="C120" s="112">
        <f>5256598.6+82335978.65+102688438.21</f>
        <v>190281015.45999998</v>
      </c>
      <c r="D120" s="48">
        <v>5.12</v>
      </c>
      <c r="E120" s="49">
        <f>C120*D120/1000</f>
        <v>974238.7991551999</v>
      </c>
      <c r="F120" s="48"/>
    </row>
    <row r="121" spans="1:9" x14ac:dyDescent="0.2">
      <c r="A121" s="48"/>
      <c r="B121" s="48" t="s">
        <v>53</v>
      </c>
      <c r="C121" s="7">
        <f>5256598.6+82335978.65+102688438.21</f>
        <v>190281015.45999998</v>
      </c>
      <c r="D121" s="48">
        <v>7.44</v>
      </c>
      <c r="E121" s="49">
        <f>C121*D121/1000</f>
        <v>1415690.7550223998</v>
      </c>
      <c r="F121" s="48"/>
    </row>
    <row r="122" spans="1:9" ht="15" x14ac:dyDescent="0.25">
      <c r="A122" s="55"/>
      <c r="B122" s="55"/>
      <c r="C122" s="51" t="s">
        <v>18</v>
      </c>
      <c r="D122" s="55"/>
      <c r="E122" s="55"/>
      <c r="F122" s="63">
        <f>SUM(F114:F121)</f>
        <v>4229530.9935656004</v>
      </c>
    </row>
    <row r="123" spans="1:9" x14ac:dyDescent="0.2">
      <c r="A123" s="116" t="s">
        <v>172</v>
      </c>
      <c r="B123" s="117"/>
      <c r="C123" s="49"/>
      <c r="D123" s="48"/>
      <c r="E123" s="48"/>
      <c r="F123" s="64">
        <v>535455</v>
      </c>
    </row>
    <row r="124" spans="1:9" ht="12.6" customHeight="1" x14ac:dyDescent="0.2">
      <c r="A124" s="118" t="s">
        <v>63</v>
      </c>
      <c r="B124" s="119"/>
      <c r="C124" s="49"/>
      <c r="D124" s="48"/>
      <c r="E124" s="53"/>
      <c r="F124" s="51">
        <v>585000</v>
      </c>
    </row>
    <row r="125" spans="1:9" x14ac:dyDescent="0.2">
      <c r="A125" s="120" t="s">
        <v>64</v>
      </c>
      <c r="B125" s="121"/>
      <c r="C125" s="49"/>
      <c r="D125" s="48"/>
      <c r="E125" s="49"/>
      <c r="F125" s="51">
        <v>388468.51</v>
      </c>
      <c r="G125" s="6"/>
      <c r="H125" s="6"/>
    </row>
    <row r="126" spans="1:9" ht="15.75" thickBot="1" x14ac:dyDescent="0.3">
      <c r="A126" s="65" t="s">
        <v>65</v>
      </c>
      <c r="B126" s="65"/>
      <c r="C126" s="66" t="s">
        <v>18</v>
      </c>
      <c r="D126" s="65"/>
      <c r="E126" s="65"/>
      <c r="F126" s="67">
        <f>SUM(F122:F125)</f>
        <v>5738454.5035656001</v>
      </c>
      <c r="H126" s="6"/>
    </row>
    <row r="127" spans="1:9" ht="5.25" customHeight="1" x14ac:dyDescent="0.25">
      <c r="A127" s="68"/>
      <c r="B127" s="68"/>
      <c r="C127" s="69"/>
      <c r="D127" s="12"/>
      <c r="E127" s="12"/>
      <c r="F127" s="70"/>
    </row>
    <row r="128" spans="1:9" ht="14.25" customHeight="1" x14ac:dyDescent="0.2">
      <c r="A128" s="113" t="s">
        <v>66</v>
      </c>
      <c r="B128" s="113"/>
      <c r="C128" s="113"/>
      <c r="D128" s="113"/>
      <c r="E128" s="113"/>
      <c r="F128" s="113"/>
      <c r="I128" s="6"/>
    </row>
    <row r="130" spans="3:8" x14ac:dyDescent="0.2">
      <c r="C130" s="7"/>
      <c r="E130" s="6"/>
      <c r="H130" s="6"/>
    </row>
    <row r="131" spans="3:8" x14ac:dyDescent="0.2">
      <c r="C131" s="7"/>
      <c r="E131" s="71"/>
      <c r="F131" s="2"/>
    </row>
    <row r="132" spans="3:8" x14ac:dyDescent="0.2">
      <c r="C132" s="7"/>
      <c r="F132" s="2"/>
      <c r="H132" s="6"/>
    </row>
    <row r="133" spans="3:8" x14ac:dyDescent="0.2">
      <c r="C133" s="7"/>
      <c r="F133" s="2"/>
    </row>
    <row r="134" spans="3:8" x14ac:dyDescent="0.2">
      <c r="C134" s="7"/>
      <c r="F134" s="2"/>
    </row>
    <row r="135" spans="3:8" x14ac:dyDescent="0.2">
      <c r="C135" s="7"/>
      <c r="F135" s="2"/>
    </row>
    <row r="142" spans="3:8" x14ac:dyDescent="0.2">
      <c r="C142" s="7"/>
      <c r="F142" s="2"/>
    </row>
    <row r="144" spans="3:8" x14ac:dyDescent="0.2">
      <c r="C144" s="7"/>
      <c r="F144" s="2"/>
    </row>
    <row r="145" spans="3:6" x14ac:dyDescent="0.2">
      <c r="C145" s="7"/>
      <c r="F145" s="2"/>
    </row>
    <row r="157" spans="3:6" ht="13.5" customHeight="1" x14ac:dyDescent="0.2">
      <c r="C157" s="7"/>
    </row>
    <row r="158" spans="3:6" ht="13.5" customHeight="1" x14ac:dyDescent="0.2">
      <c r="C158" s="7"/>
    </row>
    <row r="166" spans="1:6" x14ac:dyDescent="0.2">
      <c r="A166" s="1"/>
      <c r="B166" s="1"/>
      <c r="C166" s="2"/>
      <c r="D166" s="1"/>
      <c r="E166" s="1"/>
      <c r="F166" s="7"/>
    </row>
    <row r="167" spans="1:6" x14ac:dyDescent="0.2">
      <c r="A167" s="1"/>
      <c r="B167" s="1"/>
      <c r="C167" s="2"/>
      <c r="D167" s="1"/>
      <c r="E167" s="1"/>
      <c r="F167" s="7"/>
    </row>
    <row r="168" spans="1:6" x14ac:dyDescent="0.2">
      <c r="A168" s="1"/>
      <c r="B168" s="1"/>
      <c r="C168" s="2"/>
      <c r="D168" s="1"/>
      <c r="E168" s="1"/>
      <c r="F168" s="7"/>
    </row>
  </sheetData>
  <mergeCells count="7">
    <mergeCell ref="A128:F128"/>
    <mergeCell ref="A1:F1"/>
    <mergeCell ref="A2:F2"/>
    <mergeCell ref="A3:C3"/>
    <mergeCell ref="A123:B123"/>
    <mergeCell ref="A124:B124"/>
    <mergeCell ref="A125:B125"/>
  </mergeCells>
  <pageMargins left="0.9055118110236221" right="0.51181102362204722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111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30</v>
      </c>
      <c r="D6" s="9">
        <v>7.6</v>
      </c>
      <c r="E6" s="8">
        <v>52</v>
      </c>
      <c r="F6" s="9">
        <f t="shared" ref="F6:F16" si="0">C6*D6*E6</f>
        <v>11856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52</v>
      </c>
      <c r="F11" s="9">
        <f t="shared" si="0"/>
        <v>5720</v>
      </c>
    </row>
    <row r="12" spans="1:6" x14ac:dyDescent="0.2">
      <c r="A12" s="3">
        <v>1.7</v>
      </c>
      <c r="B12" s="8" t="s">
        <v>10</v>
      </c>
      <c r="C12" s="8">
        <v>2</v>
      </c>
      <c r="D12" s="9">
        <v>55</v>
      </c>
      <c r="E12" s="8">
        <v>26</v>
      </c>
      <c r="F12" s="9">
        <f>C12*D12*E12</f>
        <v>2860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69.599999999999994</v>
      </c>
      <c r="D17" s="9">
        <v>68</v>
      </c>
      <c r="E17" s="8"/>
      <c r="F17" s="9">
        <f>C17*D17</f>
        <v>4732.7999999999993</v>
      </c>
    </row>
    <row r="18" spans="1:6" x14ac:dyDescent="0.2">
      <c r="A18" s="3">
        <v>1.1299999999999999</v>
      </c>
      <c r="B18" s="8" t="s">
        <v>96</v>
      </c>
      <c r="C18" s="8">
        <v>9</v>
      </c>
      <c r="D18" s="9">
        <v>2.99</v>
      </c>
      <c r="E18" s="8">
        <v>69.599999999999994</v>
      </c>
      <c r="F18" s="9">
        <f>C18*D18*E18</f>
        <v>1872.9360000000001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27041.736000000001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27041.736000000001</v>
      </c>
    </row>
    <row r="32" spans="1:6" ht="36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2514.9960000000001</v>
      </c>
    </row>
    <row r="36" spans="1:8" ht="16.5" customHeight="1" x14ac:dyDescent="0.2">
      <c r="A36" s="3">
        <v>3.1</v>
      </c>
      <c r="B36" s="8" t="s">
        <v>14</v>
      </c>
      <c r="C36" s="9">
        <v>28.71</v>
      </c>
      <c r="D36" s="9">
        <v>21.9</v>
      </c>
      <c r="E36" s="40">
        <v>1.1599999999999999E-2</v>
      </c>
      <c r="F36" s="9">
        <f>+C36*D36</f>
        <v>628.74900000000002</v>
      </c>
    </row>
    <row r="37" spans="1:8" ht="16.5" customHeight="1" x14ac:dyDescent="0.2">
      <c r="A37" s="3">
        <v>3.2</v>
      </c>
      <c r="B37" s="8" t="s">
        <v>13</v>
      </c>
      <c r="C37" s="9">
        <v>86.13</v>
      </c>
      <c r="D37" s="9">
        <v>21.9</v>
      </c>
      <c r="E37" s="40">
        <v>1.1599999999999999E-2</v>
      </c>
      <c r="F37" s="9">
        <f>+C37*D37</f>
        <v>1886.2469999999998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2514.9960000000001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1700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2</v>
      </c>
      <c r="D48" s="9">
        <v>15</v>
      </c>
      <c r="E48" s="39">
        <v>2</v>
      </c>
      <c r="F48" s="9">
        <f>C48*D48*E48</f>
        <v>60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16352</v>
      </c>
    </row>
    <row r="51" spans="1:6" x14ac:dyDescent="0.2">
      <c r="A51" s="3"/>
      <c r="F51" s="39"/>
    </row>
    <row r="52" spans="1:6" ht="15.75" x14ac:dyDescent="0.2">
      <c r="A52" s="8"/>
      <c r="B52" s="127" t="s">
        <v>112</v>
      </c>
      <c r="C52" s="128"/>
      <c r="D52" s="128"/>
      <c r="E52" s="129"/>
      <c r="F52" s="30">
        <f>+F50+F40+F31</f>
        <v>45908.732000000004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113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25</v>
      </c>
      <c r="D6" s="9">
        <v>7.6</v>
      </c>
      <c r="E6" s="8">
        <v>52</v>
      </c>
      <c r="F6" s="9">
        <f t="shared" ref="F6:F16" si="0">C6*D6*E6</f>
        <v>9880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2</v>
      </c>
      <c r="D9" s="9">
        <v>1.08</v>
      </c>
      <c r="E9" s="8">
        <v>52</v>
      </c>
      <c r="F9" s="9">
        <f>C9*D9*E9</f>
        <v>112.32000000000001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1</v>
      </c>
      <c r="D11" s="9">
        <v>55</v>
      </c>
      <c r="E11" s="8">
        <v>26</v>
      </c>
      <c r="F11" s="9">
        <f t="shared" si="0"/>
        <v>1430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47.4</v>
      </c>
      <c r="D17" s="9">
        <v>68</v>
      </c>
      <c r="E17" s="8"/>
      <c r="F17" s="9">
        <f>C17*D17</f>
        <v>3223.2</v>
      </c>
    </row>
    <row r="18" spans="1:6" x14ac:dyDescent="0.2">
      <c r="A18" s="3">
        <v>1.1299999999999999</v>
      </c>
      <c r="B18" s="8" t="s">
        <v>96</v>
      </c>
      <c r="C18" s="8">
        <v>13</v>
      </c>
      <c r="D18" s="9">
        <v>2.99</v>
      </c>
      <c r="E18" s="8">
        <v>47.4</v>
      </c>
      <c r="F18" s="9">
        <f>C18*D18*E18</f>
        <v>1842.4380000000001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16487.957999999999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16487.957999999999</v>
      </c>
    </row>
    <row r="32" spans="1:6" ht="34.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1712.7989999999998</v>
      </c>
    </row>
    <row r="36" spans="1:8" ht="14.25" customHeight="1" x14ac:dyDescent="0.2">
      <c r="A36" s="3">
        <v>3.1</v>
      </c>
      <c r="B36" s="8" t="s">
        <v>14</v>
      </c>
      <c r="C36" s="9">
        <v>19.55</v>
      </c>
      <c r="D36" s="9">
        <v>21.9</v>
      </c>
      <c r="E36" s="86">
        <v>7.9000000000000008E-3</v>
      </c>
      <c r="F36" s="9">
        <f>+C36*D36</f>
        <v>428.14499999999998</v>
      </c>
    </row>
    <row r="37" spans="1:8" ht="15" customHeight="1" x14ac:dyDescent="0.2">
      <c r="A37" s="3">
        <v>3.2</v>
      </c>
      <c r="B37" s="8" t="s">
        <v>13</v>
      </c>
      <c r="C37" s="9">
        <v>58.66</v>
      </c>
      <c r="D37" s="9">
        <v>21.9</v>
      </c>
      <c r="E37" s="40">
        <v>7.9000000000000008E-3</v>
      </c>
      <c r="F37" s="9">
        <f>+C37*D37</f>
        <v>1284.6539999999998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1712.7989999999998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2700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17092</v>
      </c>
    </row>
    <row r="51" spans="1:6" x14ac:dyDescent="0.2">
      <c r="A51" s="3"/>
      <c r="F51" s="39"/>
    </row>
    <row r="52" spans="1:6" ht="15.75" x14ac:dyDescent="0.2">
      <c r="A52" s="8"/>
      <c r="B52" s="127" t="s">
        <v>114</v>
      </c>
      <c r="C52" s="128"/>
      <c r="D52" s="128"/>
      <c r="E52" s="129"/>
      <c r="F52" s="30">
        <f>+F50+F40+F31</f>
        <v>35292.756999999998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15748031496062992" top="0.59055118110236227" bottom="0.59055118110236227" header="0.51181102362204722" footer="0.51181102362204722"/>
  <pageSetup scale="90" fitToHeight="0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8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116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59</v>
      </c>
      <c r="D6" s="9">
        <v>7.6</v>
      </c>
      <c r="E6" s="8">
        <v>52</v>
      </c>
      <c r="F6" s="9">
        <f t="shared" ref="F6:F16" si="0">C6*D6*E6</f>
        <v>23316.799999999999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99</v>
      </c>
      <c r="D17" s="9">
        <v>68</v>
      </c>
      <c r="E17" s="8"/>
      <c r="F17" s="9">
        <f>C17*D17</f>
        <v>6732</v>
      </c>
    </row>
    <row r="18" spans="1:6" x14ac:dyDescent="0.2">
      <c r="A18" s="3">
        <v>1.1299999999999999</v>
      </c>
      <c r="B18" s="8" t="s">
        <v>96</v>
      </c>
      <c r="C18" s="8">
        <v>25</v>
      </c>
      <c r="D18" s="9">
        <v>2.99</v>
      </c>
      <c r="E18" s="8">
        <v>99</v>
      </c>
      <c r="F18" s="9">
        <f>C18*D18*E18</f>
        <v>7400.25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37449.050000000003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37449.050000000003</v>
      </c>
    </row>
    <row r="32" spans="1:6" ht="32.2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3577.3650000000002</v>
      </c>
    </row>
    <row r="36" spans="1:8" ht="14.25" customHeight="1" x14ac:dyDescent="0.2">
      <c r="A36" s="3">
        <v>3.1</v>
      </c>
      <c r="B36" s="8" t="s">
        <v>14</v>
      </c>
      <c r="C36" s="9">
        <v>40.840000000000003</v>
      </c>
      <c r="D36" s="9">
        <v>21.9</v>
      </c>
      <c r="E36" s="40">
        <v>1.6500000000000001E-2</v>
      </c>
      <c r="F36" s="9">
        <f>+C36*D36</f>
        <v>894.39600000000007</v>
      </c>
    </row>
    <row r="37" spans="1:8" ht="12.75" customHeight="1" x14ac:dyDescent="0.2">
      <c r="A37" s="3">
        <v>3.2</v>
      </c>
      <c r="B37" s="8" t="s">
        <v>13</v>
      </c>
      <c r="C37" s="9">
        <v>122.51</v>
      </c>
      <c r="D37" s="9">
        <v>21.9</v>
      </c>
      <c r="E37" s="40">
        <v>1.6500000000000001E-2</v>
      </c>
      <c r="F37" s="9">
        <f>+C37*D37</f>
        <v>2682.9690000000001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3577.3650000000002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</v>
      </c>
      <c r="D48" s="9">
        <v>15</v>
      </c>
      <c r="E48" s="39">
        <v>2</v>
      </c>
      <c r="F48" s="9">
        <f>C48*D48*E48</f>
        <v>30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17122</v>
      </c>
    </row>
    <row r="51" spans="1:6" x14ac:dyDescent="0.2">
      <c r="A51" s="3"/>
      <c r="F51" s="39"/>
    </row>
    <row r="52" spans="1:6" ht="15.75" x14ac:dyDescent="0.2">
      <c r="A52" s="8"/>
      <c r="B52" s="127" t="s">
        <v>115</v>
      </c>
      <c r="C52" s="128"/>
      <c r="D52" s="128"/>
      <c r="E52" s="129"/>
      <c r="F52" s="30">
        <f>+F50+F40+F31</f>
        <v>58148.415000000008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59055118110236227" bottom="0.59055118110236227" header="0.51181102362204722" footer="0.51181102362204722"/>
  <pageSetup scale="88" fitToHeight="0" orientation="portrait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4" zoomScaleNormal="100" workbookViewId="0">
      <selection activeCell="E46" sqref="E46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117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25</v>
      </c>
      <c r="D6" s="9">
        <v>7.6</v>
      </c>
      <c r="E6" s="8">
        <v>52</v>
      </c>
      <c r="F6" s="9">
        <f t="shared" ref="F6:F16" si="0">C6*D6*E6</f>
        <v>9880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26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23.4</v>
      </c>
      <c r="D17" s="9">
        <v>68</v>
      </c>
      <c r="E17" s="8"/>
      <c r="F17" s="9">
        <f>C17*D17</f>
        <v>1591.1999999999998</v>
      </c>
    </row>
    <row r="18" spans="1:6" x14ac:dyDescent="0.2">
      <c r="A18" s="3">
        <v>1.1299999999999999</v>
      </c>
      <c r="B18" s="8" t="s">
        <v>96</v>
      </c>
      <c r="C18" s="8">
        <v>15</v>
      </c>
      <c r="D18" s="9">
        <v>2.99</v>
      </c>
      <c r="E18" s="8">
        <v>23.4</v>
      </c>
      <c r="F18" s="9">
        <f>C18*D18*E18</f>
        <v>1049.49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15380.69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15380.69</v>
      </c>
    </row>
    <row r="32" spans="1:6" ht="33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845.55899999999997</v>
      </c>
    </row>
    <row r="36" spans="1:8" ht="14.25" customHeight="1" x14ac:dyDescent="0.2">
      <c r="A36" s="3">
        <v>3.1</v>
      </c>
      <c r="B36" s="8" t="s">
        <v>14</v>
      </c>
      <c r="C36" s="9">
        <v>9.65</v>
      </c>
      <c r="D36" s="9">
        <v>21.9</v>
      </c>
      <c r="E36" s="40">
        <v>3.8999999999999998E-3</v>
      </c>
      <c r="F36" s="9">
        <f>+C36*D36</f>
        <v>211.33500000000001</v>
      </c>
    </row>
    <row r="37" spans="1:8" ht="14.25" customHeight="1" x14ac:dyDescent="0.2">
      <c r="A37" s="3">
        <v>3.2</v>
      </c>
      <c r="B37" s="8" t="s">
        <v>13</v>
      </c>
      <c r="C37" s="9">
        <v>28.96</v>
      </c>
      <c r="D37" s="9">
        <v>21.9</v>
      </c>
      <c r="E37" s="40">
        <v>3.8999999999999998E-3</v>
      </c>
      <c r="F37" s="9">
        <f>+C37*D37</f>
        <v>634.22399999999993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845.55899999999997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1700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4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13092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6</v>
      </c>
      <c r="D48" s="9">
        <v>15</v>
      </c>
      <c r="E48" s="39">
        <v>2</v>
      </c>
      <c r="F48" s="9">
        <f>C48*D48*E48</f>
        <v>180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14972</v>
      </c>
    </row>
    <row r="51" spans="1:6" x14ac:dyDescent="0.2">
      <c r="A51" s="3"/>
      <c r="F51" s="39"/>
    </row>
    <row r="52" spans="1:6" ht="15.75" x14ac:dyDescent="0.2">
      <c r="A52" s="8"/>
      <c r="B52" s="127" t="s">
        <v>118</v>
      </c>
      <c r="C52" s="128"/>
      <c r="D52" s="128"/>
      <c r="E52" s="129"/>
      <c r="F52" s="30">
        <f>+F50+F40+F31</f>
        <v>31198.249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59055118110236227" bottom="0.59055118110236227" header="0.51181102362204722" footer="0.51181102362204722"/>
  <pageSetup scale="88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5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4.28515625" style="31" customWidth="1"/>
    <col min="3" max="3" width="11" style="31" customWidth="1"/>
    <col min="4" max="4" width="9" style="31" customWidth="1"/>
    <col min="5" max="6" width="13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119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44</v>
      </c>
      <c r="D6" s="9">
        <v>7.6</v>
      </c>
      <c r="E6" s="8">
        <v>52</v>
      </c>
      <c r="F6" s="9">
        <f t="shared" ref="F6:F16" si="0">C6*D6*E6</f>
        <v>17388.8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88.8</v>
      </c>
      <c r="D17" s="9">
        <v>68</v>
      </c>
      <c r="E17" s="8"/>
      <c r="F17" s="9">
        <f>C17*D17</f>
        <v>6038.4</v>
      </c>
    </row>
    <row r="18" spans="1:6" x14ac:dyDescent="0.2">
      <c r="A18" s="3">
        <v>1.1299999999999999</v>
      </c>
      <c r="B18" s="8" t="s">
        <v>96</v>
      </c>
      <c r="C18" s="8">
        <v>25</v>
      </c>
      <c r="D18" s="9">
        <v>2.99</v>
      </c>
      <c r="E18" s="8">
        <v>88.8</v>
      </c>
      <c r="F18" s="9">
        <f>C18*D18*E18</f>
        <v>6637.8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30064.999999999996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30064.999999999996</v>
      </c>
    </row>
    <row r="32" spans="1:6" ht="32.2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3208.788</v>
      </c>
    </row>
    <row r="36" spans="1:8" ht="15.75" customHeight="1" x14ac:dyDescent="0.2">
      <c r="A36" s="3">
        <v>3.1</v>
      </c>
      <c r="B36" s="8" t="s">
        <v>14</v>
      </c>
      <c r="C36" s="9">
        <v>36.630000000000003</v>
      </c>
      <c r="D36" s="9">
        <v>21.9</v>
      </c>
      <c r="E36" s="40">
        <v>1.4800000000000001E-2</v>
      </c>
      <c r="F36" s="9">
        <f>+C36*D36</f>
        <v>802.197</v>
      </c>
    </row>
    <row r="37" spans="1:8" ht="14.25" customHeight="1" x14ac:dyDescent="0.2">
      <c r="A37" s="3">
        <v>3.2</v>
      </c>
      <c r="B37" s="8" t="s">
        <v>13</v>
      </c>
      <c r="C37" s="9">
        <v>109.89</v>
      </c>
      <c r="D37" s="9">
        <v>21.9</v>
      </c>
      <c r="E37" s="40">
        <v>1.4800000000000001E-2</v>
      </c>
      <c r="F37" s="9">
        <f>+C37*D37</f>
        <v>2406.5909999999999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3208.788</v>
      </c>
    </row>
    <row r="41" spans="1:8" ht="47.2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7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12</v>
      </c>
      <c r="D48" s="9">
        <v>15</v>
      </c>
      <c r="E48" s="39">
        <v>2</v>
      </c>
      <c r="F48" s="9">
        <f>C48*D48*E48</f>
        <v>360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17452</v>
      </c>
    </row>
    <row r="51" spans="1:6" x14ac:dyDescent="0.2">
      <c r="A51" s="3"/>
      <c r="F51" s="39"/>
    </row>
    <row r="52" spans="1:6" ht="15.75" x14ac:dyDescent="0.2">
      <c r="A52" s="8"/>
      <c r="B52" s="127" t="s">
        <v>120</v>
      </c>
      <c r="C52" s="128"/>
      <c r="D52" s="128"/>
      <c r="E52" s="129"/>
      <c r="F52" s="30">
        <f>+F50+F40+F31</f>
        <v>50725.788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51181102362204722" right="0.19685039370078741" top="0.74803149606299213" bottom="0.74803149606299213" header="0.31496062992125984" footer="0.31496062992125984"/>
  <pageSetup scale="86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121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37</v>
      </c>
      <c r="D6" s="9">
        <v>7.6</v>
      </c>
      <c r="E6" s="8">
        <v>52</v>
      </c>
      <c r="F6" s="9">
        <f t="shared" ref="F6:F16" si="0">C6*D6*E6</f>
        <v>14622.4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55.2</v>
      </c>
      <c r="D17" s="9">
        <v>68</v>
      </c>
      <c r="E17" s="8"/>
      <c r="F17" s="9">
        <f>C17*D17</f>
        <v>3753.6000000000004</v>
      </c>
    </row>
    <row r="18" spans="1:6" x14ac:dyDescent="0.2">
      <c r="A18" s="3">
        <v>1.1299999999999999</v>
      </c>
      <c r="B18" s="8" t="s">
        <v>96</v>
      </c>
      <c r="C18" s="8">
        <v>18</v>
      </c>
      <c r="D18" s="9">
        <v>2.99</v>
      </c>
      <c r="E18" s="8">
        <v>55.2</v>
      </c>
      <c r="F18" s="9">
        <f>C18*D18*E18</f>
        <v>2970.8640000000005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21346.864000000001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21346.864000000001</v>
      </c>
    </row>
    <row r="32" spans="1:6" ht="36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1994.652</v>
      </c>
    </row>
    <row r="36" spans="1:8" ht="15.75" customHeight="1" x14ac:dyDescent="0.2">
      <c r="A36" s="3">
        <v>3.1</v>
      </c>
      <c r="B36" s="8" t="s">
        <v>14</v>
      </c>
      <c r="C36" s="9">
        <v>22.77</v>
      </c>
      <c r="D36" s="9">
        <v>21.9</v>
      </c>
      <c r="E36" s="40">
        <v>9.1999999999999998E-3</v>
      </c>
      <c r="F36" s="9">
        <f>+C36*D36</f>
        <v>498.66299999999995</v>
      </c>
    </row>
    <row r="37" spans="1:8" ht="16.5" customHeight="1" x14ac:dyDescent="0.2">
      <c r="A37" s="3">
        <v>3.2</v>
      </c>
      <c r="B37" s="8" t="s">
        <v>13</v>
      </c>
      <c r="C37" s="9">
        <v>68.31</v>
      </c>
      <c r="D37" s="9">
        <v>21.9</v>
      </c>
      <c r="E37" s="40">
        <v>9.1999999999999998E-3</v>
      </c>
      <c r="F37" s="9">
        <f>+C37*D37</f>
        <v>1495.989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1994.652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1700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7</v>
      </c>
      <c r="D48" s="9">
        <v>15</v>
      </c>
      <c r="E48" s="39">
        <v>2</v>
      </c>
      <c r="F48" s="9">
        <f>C48*D48*E48</f>
        <v>210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16002</v>
      </c>
    </row>
    <row r="51" spans="1:6" x14ac:dyDescent="0.2">
      <c r="A51" s="3"/>
      <c r="F51" s="39"/>
    </row>
    <row r="52" spans="1:6" ht="15.75" x14ac:dyDescent="0.2">
      <c r="A52" s="8"/>
      <c r="B52" s="127" t="s">
        <v>122</v>
      </c>
      <c r="C52" s="128"/>
      <c r="D52" s="128"/>
      <c r="E52" s="129"/>
      <c r="F52" s="30">
        <f>+F50+F40+F31</f>
        <v>39343.516000000003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15748031496062992" top="0.59055118110236227" bottom="0.59055118110236227" header="0.31496062992125984" footer="0.31496062992125984"/>
  <pageSetup scale="9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8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126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24</v>
      </c>
      <c r="D6" s="9">
        <v>7.6</v>
      </c>
      <c r="E6" s="8">
        <v>52</v>
      </c>
      <c r="F6" s="9">
        <f t="shared" ref="F6:F16" si="0">C6*D6*E6</f>
        <v>9484.7999999999993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49.2</v>
      </c>
      <c r="D17" s="9">
        <v>68</v>
      </c>
      <c r="E17" s="8"/>
      <c r="F17" s="9">
        <f>C17*D17</f>
        <v>3345.6000000000004</v>
      </c>
    </row>
    <row r="18" spans="1:6" x14ac:dyDescent="0.2">
      <c r="A18" s="3">
        <v>1.1299999999999999</v>
      </c>
      <c r="B18" s="8" t="s">
        <v>96</v>
      </c>
      <c r="C18" s="8">
        <v>20</v>
      </c>
      <c r="D18" s="9">
        <v>2.99</v>
      </c>
      <c r="E18" s="8">
        <v>49.2</v>
      </c>
      <c r="F18" s="9">
        <f>C18*D18*E18</f>
        <v>2942.1600000000003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15772.56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15772.56</v>
      </c>
    </row>
    <row r="32" spans="1:6" ht="33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1778.9369999999999</v>
      </c>
    </row>
    <row r="36" spans="1:8" ht="15" customHeight="1" x14ac:dyDescent="0.2">
      <c r="A36" s="3">
        <v>3.1</v>
      </c>
      <c r="B36" s="8" t="s">
        <v>14</v>
      </c>
      <c r="C36" s="9">
        <v>20.3</v>
      </c>
      <c r="D36" s="9">
        <v>21.9</v>
      </c>
      <c r="E36" s="40">
        <v>8.2000000000000007E-3</v>
      </c>
      <c r="F36" s="9">
        <f>+C36*D36</f>
        <v>444.57</v>
      </c>
    </row>
    <row r="37" spans="1:8" ht="16.5" customHeight="1" x14ac:dyDescent="0.2">
      <c r="A37" s="3">
        <v>3.2</v>
      </c>
      <c r="B37" s="8" t="s">
        <v>13</v>
      </c>
      <c r="C37" s="9">
        <v>60.93</v>
      </c>
      <c r="D37" s="9">
        <v>21.9</v>
      </c>
      <c r="E37" s="40">
        <v>8.2000000000000007E-3</v>
      </c>
      <c r="F37" s="9">
        <f>+C37*D37</f>
        <v>1334.367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1778.9369999999999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</v>
      </c>
      <c r="D48" s="9">
        <v>15</v>
      </c>
      <c r="E48" s="39">
        <v>2</v>
      </c>
      <c r="F48" s="9">
        <f>C48*D48*E48</f>
        <v>30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17122</v>
      </c>
    </row>
    <row r="51" spans="1:6" x14ac:dyDescent="0.2">
      <c r="A51" s="3"/>
      <c r="F51" s="39"/>
    </row>
    <row r="52" spans="1:6" ht="15.75" x14ac:dyDescent="0.2">
      <c r="A52" s="8"/>
      <c r="B52" s="127" t="s">
        <v>125</v>
      </c>
      <c r="C52" s="128"/>
      <c r="D52" s="128"/>
      <c r="E52" s="129"/>
      <c r="F52" s="30">
        <f>+F50+F40+F31</f>
        <v>34673.496999999996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zoomScaleNormal="100" workbookViewId="0">
      <selection activeCell="E46" sqref="E46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124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23</v>
      </c>
      <c r="D6" s="9">
        <v>7.6</v>
      </c>
      <c r="E6" s="8">
        <v>52</v>
      </c>
      <c r="F6" s="9">
        <f t="shared" ref="F6:F16" si="0">C6*D6*E6</f>
        <v>9089.5999999999985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9</v>
      </c>
      <c r="D9" s="9">
        <v>1.08</v>
      </c>
      <c r="E9" s="8">
        <v>52</v>
      </c>
      <c r="F9" s="9">
        <f>C9*D9*E9</f>
        <v>505.44000000000005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25.8</v>
      </c>
      <c r="D17" s="9">
        <v>68</v>
      </c>
      <c r="E17" s="8"/>
      <c r="F17" s="9">
        <f>C17*D17</f>
        <v>1754.4</v>
      </c>
    </row>
    <row r="18" spans="1:6" x14ac:dyDescent="0.2">
      <c r="A18" s="3">
        <v>1.1299999999999999</v>
      </c>
      <c r="B18" s="8" t="s">
        <v>96</v>
      </c>
      <c r="C18" s="8">
        <v>16</v>
      </c>
      <c r="D18" s="9">
        <v>2.99</v>
      </c>
      <c r="E18" s="8">
        <v>25.8</v>
      </c>
      <c r="F18" s="9">
        <f>C18*D18*E18</f>
        <v>1234.2720000000002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12583.712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12583.712</v>
      </c>
    </row>
    <row r="32" spans="1:6" ht="35.2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932.72099999999989</v>
      </c>
    </row>
    <row r="36" spans="1:8" ht="12.75" customHeight="1" x14ac:dyDescent="0.2">
      <c r="A36" s="3">
        <v>3.1</v>
      </c>
      <c r="B36" s="8" t="s">
        <v>14</v>
      </c>
      <c r="C36" s="9">
        <v>10.64</v>
      </c>
      <c r="D36" s="9">
        <v>21.9</v>
      </c>
      <c r="E36" s="40">
        <v>4.3E-3</v>
      </c>
      <c r="F36" s="9">
        <f>+C36*D36</f>
        <v>233.01599999999999</v>
      </c>
    </row>
    <row r="37" spans="1:8" ht="14.25" customHeight="1" x14ac:dyDescent="0.2">
      <c r="A37" s="3">
        <v>3.2</v>
      </c>
      <c r="B37" s="8" t="s">
        <v>13</v>
      </c>
      <c r="C37" s="9">
        <v>31.95</v>
      </c>
      <c r="D37" s="9">
        <v>21.9</v>
      </c>
      <c r="E37" s="40">
        <v>4.3E-3</v>
      </c>
      <c r="F37" s="9">
        <f>+C37*D37</f>
        <v>699.70499999999993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932.72099999999989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1700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4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13092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</v>
      </c>
      <c r="D48" s="9">
        <v>15</v>
      </c>
      <c r="E48" s="39">
        <v>2</v>
      </c>
      <c r="F48" s="9">
        <f>C48*D48*E48</f>
        <v>30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14822</v>
      </c>
    </row>
    <row r="51" spans="1:6" x14ac:dyDescent="0.2">
      <c r="A51" s="3"/>
      <c r="F51" s="39"/>
    </row>
    <row r="52" spans="1:6" ht="15.75" x14ac:dyDescent="0.2">
      <c r="A52" s="8"/>
      <c r="B52" s="127" t="s">
        <v>123</v>
      </c>
      <c r="C52" s="128"/>
      <c r="D52" s="128"/>
      <c r="E52" s="129"/>
      <c r="F52" s="30">
        <f>+F50+F40+F31</f>
        <v>28338.432999999997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3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127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6</v>
      </c>
      <c r="D6" s="9">
        <v>7.6</v>
      </c>
      <c r="E6" s="8">
        <v>52</v>
      </c>
      <c r="F6" s="9">
        <f t="shared" ref="F6:F16" si="0">C6*D6*E6</f>
        <v>2371.1999999999998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6</v>
      </c>
      <c r="D9" s="9">
        <v>1.08</v>
      </c>
      <c r="E9" s="8">
        <v>52</v>
      </c>
      <c r="F9" s="9">
        <f>C9*D9*E9</f>
        <v>336.96000000000004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3</v>
      </c>
      <c r="D17" s="9">
        <v>68</v>
      </c>
      <c r="E17" s="8"/>
      <c r="F17" s="9">
        <f>C17*D17</f>
        <v>204</v>
      </c>
    </row>
    <row r="18" spans="1:6" x14ac:dyDescent="0.2">
      <c r="A18" s="3">
        <v>1.1299999999999999</v>
      </c>
      <c r="B18" s="8" t="s">
        <v>96</v>
      </c>
      <c r="C18" s="8">
        <v>9</v>
      </c>
      <c r="D18" s="9">
        <v>2.99</v>
      </c>
      <c r="E18" s="8">
        <v>3</v>
      </c>
      <c r="F18" s="9">
        <f>C18*D18*E18</f>
        <v>80.730000000000018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2992.89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2992.89</v>
      </c>
    </row>
    <row r="32" spans="1:6" ht="30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108.405</v>
      </c>
    </row>
    <row r="36" spans="1:8" ht="15.75" customHeight="1" x14ac:dyDescent="0.2">
      <c r="A36" s="3">
        <v>3.1</v>
      </c>
      <c r="B36" s="8" t="s">
        <v>14</v>
      </c>
      <c r="C36" s="9">
        <v>1.24</v>
      </c>
      <c r="D36" s="9">
        <v>21.9</v>
      </c>
      <c r="E36" s="40">
        <v>5.0000000000000001E-4</v>
      </c>
      <c r="F36" s="9">
        <f>+C36*D36</f>
        <v>27.155999999999999</v>
      </c>
    </row>
    <row r="37" spans="1:8" ht="14.25" customHeight="1" x14ac:dyDescent="0.2">
      <c r="A37" s="3">
        <v>3.2</v>
      </c>
      <c r="B37" s="8" t="s">
        <v>13</v>
      </c>
      <c r="C37" s="9">
        <v>3.71</v>
      </c>
      <c r="D37" s="9">
        <v>21.9</v>
      </c>
      <c r="E37" s="40">
        <v>5.0000000000000001E-4</v>
      </c>
      <c r="F37" s="9">
        <f>+C37*D37</f>
        <v>81.248999999999995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108.405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800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7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0</v>
      </c>
    </row>
    <row r="45" spans="1:8" x14ac:dyDescent="0.2">
      <c r="A45" s="8">
        <v>3.1</v>
      </c>
      <c r="B45" s="8" t="s">
        <v>74</v>
      </c>
      <c r="C45" s="8"/>
      <c r="D45" s="9"/>
      <c r="E45" s="39"/>
      <c r="F45" s="9">
        <f>C45*D45*E45</f>
        <v>0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/>
      <c r="D48" s="9"/>
      <c r="E48" s="39"/>
      <c r="F48" s="9">
        <f>C48*D48*E48</f>
        <v>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800</v>
      </c>
    </row>
    <row r="51" spans="1:6" x14ac:dyDescent="0.2">
      <c r="A51" s="3"/>
      <c r="F51" s="39"/>
    </row>
    <row r="52" spans="1:6" ht="15.75" x14ac:dyDescent="0.2">
      <c r="A52" s="8"/>
      <c r="B52" s="127" t="s">
        <v>128</v>
      </c>
      <c r="C52" s="128"/>
      <c r="D52" s="128"/>
      <c r="E52" s="129"/>
      <c r="F52" s="30">
        <f>+F50+F40+F31</f>
        <v>3901.2950000000001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129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91</v>
      </c>
      <c r="D6" s="9">
        <v>7.6</v>
      </c>
      <c r="E6" s="8">
        <v>52</v>
      </c>
      <c r="F6" s="9">
        <f t="shared" ref="F6:F16" si="0">C6*D6*E6</f>
        <v>35963.200000000004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88</v>
      </c>
      <c r="D9" s="9">
        <v>1.08</v>
      </c>
      <c r="E9" s="8">
        <v>52</v>
      </c>
      <c r="F9" s="9">
        <f>C9*D9*E9</f>
        <v>4942.08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3</v>
      </c>
      <c r="D11" s="9">
        <v>55</v>
      </c>
      <c r="E11" s="8">
        <v>26</v>
      </c>
      <c r="F11" s="9">
        <f t="shared" si="0"/>
        <v>4290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156.6</v>
      </c>
      <c r="D17" s="9">
        <v>68</v>
      </c>
      <c r="E17" s="8"/>
      <c r="F17" s="9">
        <f>C17*D17</f>
        <v>10648.8</v>
      </c>
    </row>
    <row r="18" spans="1:6" x14ac:dyDescent="0.2">
      <c r="A18" s="3">
        <v>1.1299999999999999</v>
      </c>
      <c r="B18" s="8" t="s">
        <v>96</v>
      </c>
      <c r="C18" s="8">
        <v>8</v>
      </c>
      <c r="D18" s="9">
        <v>2.99</v>
      </c>
      <c r="E18" s="8">
        <v>156.6</v>
      </c>
      <c r="F18" s="9">
        <f>C18*D18*E18</f>
        <v>3745.8720000000003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59589.952000000005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59589.952000000005</v>
      </c>
    </row>
    <row r="32" spans="1:6" ht="30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5658.7409999999991</v>
      </c>
    </row>
    <row r="36" spans="1:8" ht="12" customHeight="1" x14ac:dyDescent="0.2">
      <c r="A36" s="3">
        <v>3.1</v>
      </c>
      <c r="B36" s="8" t="s">
        <v>14</v>
      </c>
      <c r="C36" s="9">
        <v>64.599999999999994</v>
      </c>
      <c r="D36" s="9">
        <v>21.9</v>
      </c>
      <c r="E36" s="40">
        <v>2.6100000000000002E-2</v>
      </c>
      <c r="F36" s="9">
        <f>+C36*D36</f>
        <v>1414.7399999999998</v>
      </c>
    </row>
    <row r="37" spans="1:8" ht="12" customHeight="1" x14ac:dyDescent="0.2">
      <c r="A37" s="3">
        <v>3.2</v>
      </c>
      <c r="B37" s="8" t="s">
        <v>13</v>
      </c>
      <c r="C37" s="9">
        <v>193.79</v>
      </c>
      <c r="D37" s="9">
        <v>21.9</v>
      </c>
      <c r="E37" s="40">
        <v>2.6100000000000002E-2</v>
      </c>
      <c r="F37" s="9">
        <f>+C37*D37</f>
        <v>4244.0009999999993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5658.7409999999991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3000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4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15</v>
      </c>
      <c r="D48" s="9">
        <v>15</v>
      </c>
      <c r="E48" s="39">
        <v>2</v>
      </c>
      <c r="F48" s="9">
        <f>C48*D48*E48</f>
        <v>450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18542</v>
      </c>
    </row>
    <row r="51" spans="1:6" x14ac:dyDescent="0.2">
      <c r="A51" s="3"/>
      <c r="F51" s="39"/>
    </row>
    <row r="52" spans="1:6" ht="15.75" x14ac:dyDescent="0.2">
      <c r="A52" s="8"/>
      <c r="B52" s="127" t="s">
        <v>130</v>
      </c>
      <c r="C52" s="128"/>
      <c r="D52" s="128"/>
      <c r="E52" s="129"/>
      <c r="F52" s="30">
        <f>+F50+F40+F31</f>
        <v>83790.692999999999</v>
      </c>
    </row>
    <row r="54" spans="1:6" x14ac:dyDescent="0.2">
      <c r="F54" s="32"/>
    </row>
  </sheetData>
  <mergeCells count="3">
    <mergeCell ref="B52:E52"/>
    <mergeCell ref="A1:F1"/>
    <mergeCell ref="B2:F2"/>
  </mergeCells>
  <printOptions gridLines="1"/>
  <pageMargins left="0.70866141732283472" right="0.31496062992125984" top="0.74803149606299213" bottom="0.55118110236220474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" zoomScale="115" zoomScaleNormal="100" zoomScaleSheetLayoutView="115" workbookViewId="0">
      <selection activeCell="F45" sqref="F45"/>
    </sheetView>
  </sheetViews>
  <sheetFormatPr defaultRowHeight="12.75" x14ac:dyDescent="0.2"/>
  <cols>
    <col min="1" max="1" width="6.5703125" style="31" customWidth="1"/>
    <col min="2" max="2" width="42.85546875" style="31" customWidth="1"/>
    <col min="3" max="3" width="11.85546875" style="31" customWidth="1"/>
    <col min="4" max="4" width="9" style="31" customWidth="1"/>
    <col min="5" max="5" width="10.42578125" style="31" customWidth="1"/>
    <col min="6" max="6" width="14.28515625" style="31" customWidth="1"/>
    <col min="7" max="7" width="9.140625" style="31"/>
    <col min="8" max="8" width="19.140625" style="31" customWidth="1"/>
    <col min="9" max="16384" width="9.140625" style="31"/>
  </cols>
  <sheetData>
    <row r="1" spans="1:8" ht="18" hidden="1" customHeight="1" x14ac:dyDescent="0.2">
      <c r="A1" s="126" t="s">
        <v>7</v>
      </c>
      <c r="B1" s="126"/>
      <c r="C1" s="126"/>
      <c r="D1" s="126"/>
      <c r="E1" s="126"/>
      <c r="F1" s="126"/>
    </row>
    <row r="2" spans="1:8" x14ac:dyDescent="0.2">
      <c r="B2" s="125" t="s">
        <v>8</v>
      </c>
      <c r="C2" s="125"/>
      <c r="D2" s="125"/>
      <c r="E2" s="125"/>
      <c r="F2" s="125"/>
    </row>
    <row r="3" spans="1:8" ht="0.75" customHeight="1" x14ac:dyDescent="0.2"/>
    <row r="4" spans="1:8" ht="18" customHeight="1" x14ac:dyDescent="0.2">
      <c r="A4" s="101" t="s">
        <v>1</v>
      </c>
      <c r="B4" s="102" t="s">
        <v>2</v>
      </c>
      <c r="F4" s="32"/>
    </row>
    <row r="5" spans="1:8" ht="41.25" customHeight="1" x14ac:dyDescent="0.2">
      <c r="A5" s="103">
        <v>1</v>
      </c>
      <c r="B5" s="104" t="s">
        <v>67</v>
      </c>
      <c r="C5" s="3" t="s">
        <v>159</v>
      </c>
      <c r="D5" s="3" t="s">
        <v>0</v>
      </c>
      <c r="E5" s="33" t="s">
        <v>86</v>
      </c>
      <c r="F5" s="33" t="s">
        <v>3</v>
      </c>
    </row>
    <row r="6" spans="1:8" x14ac:dyDescent="0.2">
      <c r="A6" s="3">
        <v>1.1000000000000001</v>
      </c>
      <c r="B6" s="8" t="s">
        <v>9</v>
      </c>
      <c r="C6" s="8">
        <v>66</v>
      </c>
      <c r="D6" s="9">
        <v>6.6</v>
      </c>
      <c r="E6" s="8">
        <v>52</v>
      </c>
      <c r="F6" s="9">
        <f>C6*D6*E6</f>
        <v>22651.199999999997</v>
      </c>
    </row>
    <row r="7" spans="1:8" x14ac:dyDescent="0.2">
      <c r="A7" s="3">
        <v>1.2</v>
      </c>
      <c r="B7" s="8" t="s">
        <v>9</v>
      </c>
      <c r="C7" s="8">
        <v>303</v>
      </c>
      <c r="D7" s="9">
        <v>6.6</v>
      </c>
      <c r="E7" s="8">
        <v>104</v>
      </c>
      <c r="F7" s="9">
        <f t="shared" ref="F7:F16" si="0">C7*D7*E7</f>
        <v>207979.19999999998</v>
      </c>
    </row>
    <row r="8" spans="1:8" x14ac:dyDescent="0.2">
      <c r="A8" s="3">
        <v>1.3</v>
      </c>
      <c r="B8" s="8" t="s">
        <v>9</v>
      </c>
      <c r="C8" s="8">
        <v>155</v>
      </c>
      <c r="D8" s="9">
        <v>6.6</v>
      </c>
      <c r="E8" s="8">
        <v>156</v>
      </c>
      <c r="F8" s="9">
        <f t="shared" si="0"/>
        <v>159588</v>
      </c>
    </row>
    <row r="9" spans="1:8" x14ac:dyDescent="0.2">
      <c r="A9" s="3">
        <v>1.4</v>
      </c>
      <c r="B9" s="8" t="s">
        <v>11</v>
      </c>
      <c r="C9" s="8">
        <v>300</v>
      </c>
      <c r="D9" s="9">
        <v>0.89</v>
      </c>
      <c r="E9" s="8">
        <v>52</v>
      </c>
      <c r="F9" s="9">
        <f>C9*D9*E9</f>
        <v>13884</v>
      </c>
      <c r="H9" s="32"/>
    </row>
    <row r="10" spans="1:8" x14ac:dyDescent="0.2">
      <c r="A10" s="3">
        <v>1.5</v>
      </c>
      <c r="B10" s="8" t="s">
        <v>17</v>
      </c>
      <c r="C10" s="8">
        <v>200</v>
      </c>
      <c r="D10" s="9">
        <v>6.6</v>
      </c>
      <c r="E10" s="8">
        <v>78</v>
      </c>
      <c r="F10" s="9">
        <f t="shared" si="0"/>
        <v>102960</v>
      </c>
    </row>
    <row r="11" spans="1:8" x14ac:dyDescent="0.2">
      <c r="A11" s="3">
        <v>1.6</v>
      </c>
      <c r="B11" s="8" t="s">
        <v>10</v>
      </c>
      <c r="C11" s="8">
        <v>14</v>
      </c>
      <c r="D11" s="9">
        <v>45</v>
      </c>
      <c r="E11" s="8">
        <v>52</v>
      </c>
      <c r="F11" s="9">
        <f t="shared" si="0"/>
        <v>32760</v>
      </c>
    </row>
    <row r="12" spans="1:8" x14ac:dyDescent="0.2">
      <c r="A12" s="3">
        <v>1.7</v>
      </c>
      <c r="B12" s="8" t="s">
        <v>10</v>
      </c>
      <c r="C12" s="8">
        <v>11</v>
      </c>
      <c r="D12" s="9">
        <v>45</v>
      </c>
      <c r="E12" s="8">
        <v>104</v>
      </c>
      <c r="F12" s="9">
        <f>C12*D12*E12</f>
        <v>51480</v>
      </c>
    </row>
    <row r="13" spans="1:8" x14ac:dyDescent="0.2">
      <c r="A13" s="3">
        <v>1.8</v>
      </c>
      <c r="B13" s="8" t="s">
        <v>10</v>
      </c>
      <c r="C13" s="8">
        <v>4</v>
      </c>
      <c r="D13" s="9">
        <v>45</v>
      </c>
      <c r="E13" s="8">
        <v>156</v>
      </c>
      <c r="F13" s="9">
        <f>C13*D13*E13</f>
        <v>28080</v>
      </c>
    </row>
    <row r="14" spans="1:8" x14ac:dyDescent="0.2">
      <c r="A14" s="3">
        <v>1.9</v>
      </c>
      <c r="B14" s="8" t="s">
        <v>10</v>
      </c>
      <c r="C14" s="8">
        <v>3</v>
      </c>
      <c r="D14" s="9">
        <v>45</v>
      </c>
      <c r="E14" s="8">
        <v>250</v>
      </c>
      <c r="F14" s="9">
        <f>C14*D14*E14</f>
        <v>33750</v>
      </c>
    </row>
    <row r="15" spans="1:8" x14ac:dyDescent="0.2">
      <c r="A15" s="42">
        <v>1.1000000000000001</v>
      </c>
      <c r="B15" s="8" t="s">
        <v>10</v>
      </c>
      <c r="C15" s="8">
        <v>2</v>
      </c>
      <c r="D15" s="9">
        <v>45</v>
      </c>
      <c r="E15" s="8">
        <v>26</v>
      </c>
      <c r="F15" s="9">
        <f>C15*D15*E15</f>
        <v>2340</v>
      </c>
    </row>
    <row r="16" spans="1:8" x14ac:dyDescent="0.2">
      <c r="A16" s="3">
        <v>1.1100000000000001</v>
      </c>
      <c r="B16" s="8" t="s">
        <v>78</v>
      </c>
      <c r="C16" s="8">
        <v>140</v>
      </c>
      <c r="D16" s="9">
        <v>3.9</v>
      </c>
      <c r="E16" s="8">
        <v>30</v>
      </c>
      <c r="F16" s="9">
        <f t="shared" si="0"/>
        <v>16380</v>
      </c>
    </row>
    <row r="17" spans="1:7" x14ac:dyDescent="0.2">
      <c r="A17" s="3">
        <v>1.1200000000000001</v>
      </c>
      <c r="B17" s="8" t="s">
        <v>95</v>
      </c>
      <c r="C17" s="8"/>
      <c r="D17" s="9"/>
      <c r="E17" s="8"/>
      <c r="F17" s="9">
        <f>C17*D17</f>
        <v>0</v>
      </c>
    </row>
    <row r="18" spans="1:7" x14ac:dyDescent="0.2">
      <c r="A18" s="3">
        <v>1.1299999999999999</v>
      </c>
      <c r="B18" s="8" t="s">
        <v>96</v>
      </c>
      <c r="C18" s="8"/>
      <c r="D18" s="9"/>
      <c r="E18" s="8"/>
      <c r="F18" s="9">
        <f>C18*D18*E18*10</f>
        <v>0</v>
      </c>
    </row>
    <row r="19" spans="1:7" x14ac:dyDescent="0.2">
      <c r="A19" s="3"/>
      <c r="B19" s="18" t="s">
        <v>93</v>
      </c>
      <c r="C19" s="8"/>
      <c r="D19" s="9"/>
      <c r="E19" s="8"/>
      <c r="F19" s="19">
        <f>SUM(F6:F18)</f>
        <v>671852.39999999991</v>
      </c>
    </row>
    <row r="20" spans="1:7" x14ac:dyDescent="0.2">
      <c r="A20" s="35">
        <v>2</v>
      </c>
      <c r="B20" s="105" t="s">
        <v>68</v>
      </c>
      <c r="C20" s="106"/>
      <c r="D20" s="107"/>
      <c r="E20" s="36"/>
      <c r="F20" s="23"/>
    </row>
    <row r="21" spans="1:7" x14ac:dyDescent="0.2">
      <c r="A21" s="3">
        <v>2.1</v>
      </c>
      <c r="B21" s="37" t="s">
        <v>162</v>
      </c>
      <c r="C21" s="29"/>
      <c r="D21" s="87"/>
      <c r="E21" s="8"/>
      <c r="F21" s="9">
        <v>0</v>
      </c>
    </row>
    <row r="22" spans="1:7" x14ac:dyDescent="0.2">
      <c r="A22" s="3">
        <v>2.2000000000000002</v>
      </c>
      <c r="B22" s="8" t="s">
        <v>77</v>
      </c>
      <c r="C22" s="29"/>
      <c r="D22" s="9"/>
      <c r="E22" s="8"/>
      <c r="F22" s="9">
        <f>C22*D22</f>
        <v>0</v>
      </c>
    </row>
    <row r="23" spans="1:7" x14ac:dyDescent="0.2">
      <c r="A23" s="3">
        <v>2.2999999999999998</v>
      </c>
      <c r="B23" s="8" t="s">
        <v>161</v>
      </c>
      <c r="C23" s="29"/>
      <c r="D23" s="9"/>
      <c r="E23" s="8"/>
      <c r="F23" s="9">
        <v>10000</v>
      </c>
    </row>
    <row r="24" spans="1:7" x14ac:dyDescent="0.2">
      <c r="A24" s="8">
        <v>2.4</v>
      </c>
      <c r="B24" s="8" t="s">
        <v>166</v>
      </c>
      <c r="C24" s="29"/>
      <c r="D24" s="9"/>
      <c r="E24" s="8"/>
      <c r="F24" s="9">
        <v>8000</v>
      </c>
    </row>
    <row r="25" spans="1:7" x14ac:dyDescent="0.2">
      <c r="A25" s="8">
        <v>2.5</v>
      </c>
      <c r="B25" s="8" t="s">
        <v>160</v>
      </c>
      <c r="C25" s="29"/>
      <c r="D25" s="9"/>
      <c r="E25" s="39"/>
      <c r="F25" s="9">
        <v>30000</v>
      </c>
    </row>
    <row r="26" spans="1:7" x14ac:dyDescent="0.2">
      <c r="A26" s="3"/>
      <c r="B26" s="24" t="s">
        <v>76</v>
      </c>
      <c r="C26" s="25"/>
      <c r="D26" s="25"/>
      <c r="E26" s="26"/>
      <c r="F26" s="19">
        <f>SUM(F21:F25)</f>
        <v>48000</v>
      </c>
    </row>
    <row r="27" spans="1:7" x14ac:dyDescent="0.2">
      <c r="A27" s="8">
        <v>3</v>
      </c>
      <c r="B27" s="108" t="s">
        <v>70</v>
      </c>
      <c r="C27" s="8"/>
      <c r="D27" s="8"/>
      <c r="E27" s="8"/>
      <c r="F27" s="8"/>
    </row>
    <row r="28" spans="1:7" ht="25.5" x14ac:dyDescent="0.2">
      <c r="A28" s="3">
        <v>3.1</v>
      </c>
      <c r="B28" s="28" t="s">
        <v>79</v>
      </c>
      <c r="C28" s="89">
        <v>30</v>
      </c>
      <c r="D28" s="9">
        <v>9.6</v>
      </c>
      <c r="E28" s="8">
        <v>260</v>
      </c>
      <c r="F28" s="10">
        <f>C28*D28*E28</f>
        <v>74880</v>
      </c>
    </row>
    <row r="29" spans="1:7" ht="30.75" customHeight="1" x14ac:dyDescent="0.2">
      <c r="A29" s="3">
        <v>3.2</v>
      </c>
      <c r="B29" s="28" t="s">
        <v>75</v>
      </c>
      <c r="C29" s="43"/>
      <c r="D29" s="42"/>
      <c r="E29" s="3"/>
      <c r="F29" s="10">
        <f>G29+7000</f>
        <v>10640</v>
      </c>
      <c r="G29" s="31">
        <v>3640</v>
      </c>
    </row>
    <row r="30" spans="1:7" x14ac:dyDescent="0.2">
      <c r="A30" s="3"/>
      <c r="B30" s="109" t="s">
        <v>92</v>
      </c>
      <c r="C30" s="80"/>
      <c r="D30" s="81"/>
      <c r="E30" s="82"/>
      <c r="F30" s="13">
        <f>+F28+F29</f>
        <v>85520</v>
      </c>
    </row>
    <row r="31" spans="1:7" x14ac:dyDescent="0.2">
      <c r="A31" s="103"/>
      <c r="B31" s="18" t="s">
        <v>12</v>
      </c>
      <c r="C31" s="73"/>
      <c r="D31" s="73"/>
      <c r="E31" s="74"/>
      <c r="F31" s="19">
        <f>+F30+F26+F19</f>
        <v>805372.39999999991</v>
      </c>
    </row>
    <row r="32" spans="1:7" ht="27.75" customHeight="1" x14ac:dyDescent="0.2">
      <c r="A32" s="103" t="s">
        <v>69</v>
      </c>
      <c r="B32" s="109" t="s">
        <v>94</v>
      </c>
      <c r="C32" s="110"/>
      <c r="D32" s="110"/>
      <c r="E32" s="110"/>
      <c r="F32" s="19"/>
    </row>
    <row r="33" spans="1:8" x14ac:dyDescent="0.2">
      <c r="A33" s="3">
        <v>1</v>
      </c>
      <c r="B33" s="79" t="s">
        <v>80</v>
      </c>
      <c r="C33" s="88">
        <v>9900</v>
      </c>
      <c r="D33" s="88">
        <v>5</v>
      </c>
      <c r="E33" s="75"/>
      <c r="F33" s="9">
        <f>+C33*D33</f>
        <v>49500</v>
      </c>
    </row>
    <row r="34" spans="1:8" x14ac:dyDescent="0.2">
      <c r="A34" s="3">
        <v>2</v>
      </c>
      <c r="B34" s="79" t="s">
        <v>81</v>
      </c>
      <c r="C34" s="88">
        <v>9900</v>
      </c>
      <c r="D34" s="88">
        <v>47.5</v>
      </c>
      <c r="E34" s="75"/>
      <c r="F34" s="9">
        <f>+C34*D34</f>
        <v>470250</v>
      </c>
    </row>
    <row r="35" spans="1:8" ht="16.5" customHeight="1" x14ac:dyDescent="0.2">
      <c r="A35" s="3">
        <v>3</v>
      </c>
      <c r="B35" s="28" t="s">
        <v>71</v>
      </c>
      <c r="C35" s="3"/>
      <c r="D35" s="3"/>
      <c r="E35" s="3"/>
      <c r="F35" s="10">
        <f>+F36+F37</f>
        <v>99255.617999999988</v>
      </c>
    </row>
    <row r="36" spans="1:8" ht="14.25" customHeight="1" x14ac:dyDescent="0.2">
      <c r="A36" s="3">
        <v>3.1</v>
      </c>
      <c r="B36" s="8" t="s">
        <v>14</v>
      </c>
      <c r="C36" s="9">
        <v>1133.06</v>
      </c>
      <c r="D36" s="9">
        <v>21.9</v>
      </c>
      <c r="E36" s="40">
        <v>0.45779999999999998</v>
      </c>
      <c r="F36" s="9">
        <f>+C36*D36</f>
        <v>24814.013999999996</v>
      </c>
    </row>
    <row r="37" spans="1:8" ht="14.25" customHeight="1" x14ac:dyDescent="0.2">
      <c r="A37" s="3">
        <v>3.2</v>
      </c>
      <c r="B37" s="8" t="s">
        <v>13</v>
      </c>
      <c r="C37" s="9">
        <v>3399.16</v>
      </c>
      <c r="D37" s="9">
        <v>21.9</v>
      </c>
      <c r="E37" s="40">
        <v>0.45779999999999998</v>
      </c>
      <c r="F37" s="9">
        <f>+C37*D37</f>
        <v>74441.603999999992</v>
      </c>
    </row>
    <row r="38" spans="1:8" ht="25.5" x14ac:dyDescent="0.2">
      <c r="A38" s="3">
        <v>4</v>
      </c>
      <c r="B38" s="28" t="s">
        <v>82</v>
      </c>
      <c r="C38" s="8">
        <v>6000</v>
      </c>
      <c r="D38" s="8">
        <v>19.899999999999999</v>
      </c>
      <c r="E38" s="8"/>
      <c r="F38" s="9">
        <f t="shared" ref="F38:F39" si="1">+C38*D38</f>
        <v>119399.99999999999</v>
      </c>
    </row>
    <row r="39" spans="1:8" x14ac:dyDescent="0.2">
      <c r="A39" s="3">
        <v>5</v>
      </c>
      <c r="B39" s="8" t="s">
        <v>72</v>
      </c>
      <c r="C39" s="8">
        <v>15000</v>
      </c>
      <c r="D39" s="8">
        <v>20.9</v>
      </c>
      <c r="E39" s="9"/>
      <c r="F39" s="9">
        <f t="shared" si="1"/>
        <v>313500</v>
      </c>
    </row>
    <row r="40" spans="1:8" x14ac:dyDescent="0.2">
      <c r="A40" s="95"/>
      <c r="B40" s="18" t="s">
        <v>6</v>
      </c>
      <c r="C40" s="40"/>
      <c r="D40" s="8"/>
      <c r="E40" s="9"/>
      <c r="F40" s="19">
        <f>+F33+F34+F35+F38+F39</f>
        <v>1051905.618</v>
      </c>
    </row>
    <row r="41" spans="1:8" ht="25.5" x14ac:dyDescent="0.2">
      <c r="A41" s="103" t="s">
        <v>83</v>
      </c>
      <c r="B41" s="110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25000</v>
      </c>
    </row>
    <row r="43" spans="1:8" ht="25.5" x14ac:dyDescent="0.2">
      <c r="A43" s="8">
        <v>2</v>
      </c>
      <c r="B43" s="28" t="s">
        <v>148</v>
      </c>
      <c r="C43" s="41"/>
      <c r="D43" s="29"/>
      <c r="E43" s="14"/>
      <c r="F43" s="10">
        <v>10000</v>
      </c>
    </row>
    <row r="44" spans="1:8" ht="21.7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824198.04</v>
      </c>
      <c r="H44" s="32"/>
    </row>
    <row r="45" spans="1:8" x14ac:dyDescent="0.2">
      <c r="A45" s="8">
        <v>3.1</v>
      </c>
      <c r="B45" s="8" t="s">
        <v>74</v>
      </c>
      <c r="C45" s="8">
        <v>56</v>
      </c>
      <c r="D45" s="9">
        <v>1091</v>
      </c>
      <c r="E45" s="39">
        <v>12</v>
      </c>
      <c r="F45" s="9">
        <f>C45*D45*E45</f>
        <v>733152</v>
      </c>
    </row>
    <row r="46" spans="1:8" ht="38.25" x14ac:dyDescent="0.2">
      <c r="A46" s="8">
        <v>3.2</v>
      </c>
      <c r="B46" s="28" t="s">
        <v>149</v>
      </c>
      <c r="C46" s="8"/>
      <c r="D46" s="9"/>
      <c r="E46" s="39"/>
      <c r="F46" s="9">
        <v>91046.04</v>
      </c>
      <c r="H46" s="32"/>
    </row>
    <row r="47" spans="1:8" x14ac:dyDescent="0.2">
      <c r="A47" s="8">
        <v>4</v>
      </c>
      <c r="B47" s="28" t="s">
        <v>88</v>
      </c>
      <c r="C47" s="8">
        <v>10</v>
      </c>
      <c r="D47" s="9">
        <v>320</v>
      </c>
      <c r="E47" s="39"/>
      <c r="F47" s="9">
        <f>+C47*D47</f>
        <v>3200</v>
      </c>
    </row>
    <row r="48" spans="1:8" x14ac:dyDescent="0.2">
      <c r="A48" s="8">
        <v>5</v>
      </c>
      <c r="B48" s="8" t="s">
        <v>89</v>
      </c>
      <c r="C48" s="8">
        <v>150</v>
      </c>
      <c r="D48" s="9">
        <v>15</v>
      </c>
      <c r="E48" s="39">
        <v>2</v>
      </c>
      <c r="F48" s="9">
        <f>C48*D48*E48</f>
        <v>4500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>
        <v>30000</v>
      </c>
    </row>
    <row r="50" spans="1:6" x14ac:dyDescent="0.2">
      <c r="A50" s="3"/>
      <c r="B50" s="24" t="s">
        <v>91</v>
      </c>
      <c r="C50" s="34"/>
      <c r="D50" s="34"/>
      <c r="E50" s="39"/>
      <c r="F50" s="19">
        <f>+F42+F43+F44+F47+F48+F49</f>
        <v>896898.04</v>
      </c>
    </row>
    <row r="51" spans="1:6" x14ac:dyDescent="0.2">
      <c r="A51" s="3"/>
      <c r="F51" s="39"/>
    </row>
    <row r="52" spans="1:6" x14ac:dyDescent="0.2">
      <c r="A52" s="8"/>
      <c r="B52" s="122" t="s">
        <v>4</v>
      </c>
      <c r="C52" s="123"/>
      <c r="D52" s="123"/>
      <c r="E52" s="124"/>
      <c r="F52" s="111">
        <f>+F50+F40+F31</f>
        <v>2754176.0580000002</v>
      </c>
    </row>
    <row r="54" spans="1:6" x14ac:dyDescent="0.2">
      <c r="F54" s="32"/>
    </row>
  </sheetData>
  <mergeCells count="3">
    <mergeCell ref="B52:E52"/>
    <mergeCell ref="B2:F2"/>
    <mergeCell ref="A1:F1"/>
  </mergeCells>
  <phoneticPr fontId="7" type="noConversion"/>
  <pageMargins left="0.74803149606299213" right="0.55118110236220474" top="0.59055118110236227" bottom="0.39370078740157483" header="0.51181102362204722" footer="0.51181102362204722"/>
  <pageSetup paperSize="9" scale="95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3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131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53</v>
      </c>
      <c r="D6" s="9">
        <v>7.6</v>
      </c>
      <c r="E6" s="8">
        <v>52</v>
      </c>
      <c r="F6" s="9">
        <f t="shared" ref="F6:F16" si="0">C6*D6*E6</f>
        <v>20945.599999999999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15</v>
      </c>
      <c r="D9" s="9">
        <v>1.08</v>
      </c>
      <c r="E9" s="8">
        <v>52</v>
      </c>
      <c r="F9" s="9">
        <f>C9*D9*E9</f>
        <v>842.40000000000009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26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103.2</v>
      </c>
      <c r="D17" s="9">
        <v>68</v>
      </c>
      <c r="E17" s="8"/>
      <c r="F17" s="9">
        <f>C17*D17</f>
        <v>7017.6</v>
      </c>
    </row>
    <row r="18" spans="1:6" x14ac:dyDescent="0.2">
      <c r="A18" s="3">
        <v>1.1299999999999999</v>
      </c>
      <c r="B18" s="8" t="s">
        <v>96</v>
      </c>
      <c r="C18" s="8">
        <v>20</v>
      </c>
      <c r="D18" s="9">
        <v>2.99</v>
      </c>
      <c r="E18" s="8">
        <v>103.2</v>
      </c>
      <c r="F18" s="9">
        <f>C18*D18*E18</f>
        <v>6171.3600000000006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37836.959999999999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37836.959999999999</v>
      </c>
    </row>
    <row r="32" spans="1:6" ht="33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3729.1319999999996</v>
      </c>
    </row>
    <row r="36" spans="1:8" ht="12" customHeight="1" x14ac:dyDescent="0.2">
      <c r="A36" s="3">
        <v>3.1</v>
      </c>
      <c r="B36" s="8" t="s">
        <v>14</v>
      </c>
      <c r="C36" s="9">
        <v>42.57</v>
      </c>
      <c r="D36" s="9">
        <v>21.9</v>
      </c>
      <c r="E36" s="40">
        <v>1.72E-2</v>
      </c>
      <c r="F36" s="9">
        <f>+C36*D36</f>
        <v>932.2829999999999</v>
      </c>
    </row>
    <row r="37" spans="1:8" ht="12.75" customHeight="1" x14ac:dyDescent="0.2">
      <c r="A37" s="3">
        <v>3.2</v>
      </c>
      <c r="B37" s="8" t="s">
        <v>13</v>
      </c>
      <c r="C37" s="9">
        <v>127.71</v>
      </c>
      <c r="D37" s="9">
        <v>21.9</v>
      </c>
      <c r="E37" s="40">
        <v>1.72E-2</v>
      </c>
      <c r="F37" s="9">
        <f>+C37*D37</f>
        <v>2796.8489999999997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3729.1319999999996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17392</v>
      </c>
    </row>
    <row r="51" spans="1:6" x14ac:dyDescent="0.2">
      <c r="A51" s="3"/>
      <c r="F51" s="39"/>
    </row>
    <row r="52" spans="1:6" ht="15.75" x14ac:dyDescent="0.2">
      <c r="A52" s="8"/>
      <c r="B52" s="127" t="s">
        <v>132</v>
      </c>
      <c r="C52" s="128"/>
      <c r="D52" s="128"/>
      <c r="E52" s="129"/>
      <c r="F52" s="30">
        <f>+F50+F40+F31</f>
        <v>58958.091999999997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0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133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65</v>
      </c>
      <c r="D6" s="9">
        <v>7.6</v>
      </c>
      <c r="E6" s="8">
        <v>52</v>
      </c>
      <c r="F6" s="9">
        <f t="shared" ref="F6:F16" si="0">C6*D6*E6</f>
        <v>25688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42</v>
      </c>
      <c r="D9" s="9">
        <v>1.08</v>
      </c>
      <c r="E9" s="8">
        <v>52</v>
      </c>
      <c r="F9" s="9">
        <f>C9*D9*E9</f>
        <v>2358.7199999999998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4</v>
      </c>
      <c r="D11" s="9">
        <v>55</v>
      </c>
      <c r="E11" s="8">
        <v>26</v>
      </c>
      <c r="F11" s="9">
        <f t="shared" si="0"/>
        <v>5720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144.6</v>
      </c>
      <c r="D17" s="9">
        <v>68</v>
      </c>
      <c r="E17" s="8"/>
      <c r="F17" s="9">
        <f>C17*D17</f>
        <v>9832.7999999999993</v>
      </c>
    </row>
    <row r="18" spans="1:6" x14ac:dyDescent="0.2">
      <c r="A18" s="3">
        <v>1.1299999999999999</v>
      </c>
      <c r="B18" s="8" t="s">
        <v>96</v>
      </c>
      <c r="C18" s="8">
        <v>22</v>
      </c>
      <c r="D18" s="9">
        <v>2.99</v>
      </c>
      <c r="E18" s="8">
        <v>144.6</v>
      </c>
      <c r="F18" s="9">
        <f>C18*D18*E18</f>
        <v>9511.7880000000005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53111.308000000005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53111.308000000005</v>
      </c>
    </row>
    <row r="32" spans="1:6" ht="33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5224.6829999999991</v>
      </c>
    </row>
    <row r="36" spans="1:8" ht="12" customHeight="1" x14ac:dyDescent="0.2">
      <c r="A36" s="3">
        <v>3.1</v>
      </c>
      <c r="B36" s="8" t="s">
        <v>14</v>
      </c>
      <c r="C36" s="9">
        <v>59.65</v>
      </c>
      <c r="D36" s="9">
        <v>21.9</v>
      </c>
      <c r="E36" s="40">
        <v>2.41E-2</v>
      </c>
      <c r="F36" s="9">
        <f>+C36*D36</f>
        <v>1306.3349999999998</v>
      </c>
    </row>
    <row r="37" spans="1:8" ht="13.5" customHeight="1" x14ac:dyDescent="0.2">
      <c r="A37" s="3">
        <v>3.2</v>
      </c>
      <c r="B37" s="8" t="s">
        <v>13</v>
      </c>
      <c r="C37" s="9">
        <v>178.92</v>
      </c>
      <c r="D37" s="9">
        <v>21.9</v>
      </c>
      <c r="E37" s="40">
        <v>2.41E-2</v>
      </c>
      <c r="F37" s="9">
        <f>+C37*D37</f>
        <v>3918.3479999999995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5224.6829999999991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17892</v>
      </c>
    </row>
    <row r="51" spans="1:6" x14ac:dyDescent="0.2">
      <c r="A51" s="3"/>
      <c r="F51" s="39"/>
    </row>
    <row r="52" spans="1:6" ht="15.75" x14ac:dyDescent="0.2">
      <c r="A52" s="8"/>
      <c r="B52" s="127" t="s">
        <v>134</v>
      </c>
      <c r="C52" s="128"/>
      <c r="D52" s="128"/>
      <c r="E52" s="129"/>
      <c r="F52" s="30">
        <f>+F50+F40+F31</f>
        <v>76227.991000000009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74803149606299213" top="0.78740157480314965" bottom="0.59055118110236227" header="0.51181102362204722" footer="0.51181102362204722"/>
  <pageSetup scale="83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18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135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22</v>
      </c>
      <c r="D6" s="9">
        <v>7.6</v>
      </c>
      <c r="E6" s="8">
        <v>52</v>
      </c>
      <c r="F6" s="9">
        <f t="shared" ref="F6:F16" si="0">C6*D6*E6</f>
        <v>8694.4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400</v>
      </c>
      <c r="D9" s="9">
        <v>1.08</v>
      </c>
      <c r="E9" s="8">
        <v>52</v>
      </c>
      <c r="F9" s="9">
        <f>C9*D9*E9</f>
        <v>22464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1</v>
      </c>
      <c r="D11" s="9">
        <v>55</v>
      </c>
      <c r="E11" s="8">
        <v>52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>
        <v>1</v>
      </c>
      <c r="D12" s="9">
        <v>55</v>
      </c>
      <c r="E12" s="8">
        <v>26</v>
      </c>
      <c r="F12" s="9">
        <f>C12*D12*E12</f>
        <v>1430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132.6</v>
      </c>
      <c r="D17" s="9">
        <v>68</v>
      </c>
      <c r="E17" s="8"/>
      <c r="F17" s="9">
        <f>C17*D17</f>
        <v>9016.7999999999993</v>
      </c>
    </row>
    <row r="18" spans="1:6" x14ac:dyDescent="0.2">
      <c r="A18" s="3">
        <v>1.1299999999999999</v>
      </c>
      <c r="B18" s="8" t="s">
        <v>96</v>
      </c>
      <c r="C18" s="8">
        <v>16</v>
      </c>
      <c r="D18" s="9">
        <v>2.99</v>
      </c>
      <c r="E18" s="8">
        <v>132.6</v>
      </c>
      <c r="F18" s="9">
        <f>C18*D18*E18</f>
        <v>6343.5839999999998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50808.784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50808.784</v>
      </c>
    </row>
    <row r="32" spans="1:6" ht="34.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4791.0630000000001</v>
      </c>
    </row>
    <row r="36" spans="1:8" ht="12" customHeight="1" x14ac:dyDescent="0.2">
      <c r="A36" s="3">
        <v>3.1</v>
      </c>
      <c r="B36" s="8" t="s">
        <v>14</v>
      </c>
      <c r="C36" s="9">
        <v>54.7</v>
      </c>
      <c r="D36" s="9">
        <v>21.9</v>
      </c>
      <c r="E36" s="40">
        <v>2.2100000000000002E-2</v>
      </c>
      <c r="F36" s="9">
        <f>+C36*D36</f>
        <v>1197.93</v>
      </c>
    </row>
    <row r="37" spans="1:8" ht="14.25" customHeight="1" x14ac:dyDescent="0.2">
      <c r="A37" s="3">
        <v>3.2</v>
      </c>
      <c r="B37" s="8" t="s">
        <v>13</v>
      </c>
      <c r="C37" s="9">
        <v>164.07</v>
      </c>
      <c r="D37" s="9">
        <v>21.9</v>
      </c>
      <c r="E37" s="40">
        <v>2.2100000000000002E-2</v>
      </c>
      <c r="F37" s="9">
        <f>+C37*D37</f>
        <v>3593.1329999999998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4791.0630000000001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4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25</v>
      </c>
      <c r="D48" s="9">
        <v>15</v>
      </c>
      <c r="E48" s="39">
        <v>2</v>
      </c>
      <c r="F48" s="9">
        <f>C48*D48*E48</f>
        <v>750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18342</v>
      </c>
    </row>
    <row r="51" spans="1:6" x14ac:dyDescent="0.2">
      <c r="A51" s="3"/>
      <c r="F51" s="39"/>
    </row>
    <row r="52" spans="1:6" ht="15.75" x14ac:dyDescent="0.2">
      <c r="A52" s="8"/>
      <c r="B52" s="127" t="s">
        <v>136</v>
      </c>
      <c r="C52" s="128"/>
      <c r="D52" s="128"/>
      <c r="E52" s="129"/>
      <c r="F52" s="30">
        <f>+F50+F40+F31</f>
        <v>73941.847000000009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1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137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53</v>
      </c>
      <c r="D6" s="9">
        <v>7.6</v>
      </c>
      <c r="E6" s="8">
        <v>52</v>
      </c>
      <c r="F6" s="9">
        <f t="shared" ref="F6:F16" si="0">C6*D6*E6</f>
        <v>20945.599999999999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108</v>
      </c>
      <c r="D17" s="9">
        <v>68</v>
      </c>
      <c r="E17" s="8"/>
      <c r="F17" s="9">
        <f>C17*D17</f>
        <v>7344</v>
      </c>
    </row>
    <row r="18" spans="1:6" x14ac:dyDescent="0.2">
      <c r="A18" s="3">
        <v>1.1299999999999999</v>
      </c>
      <c r="B18" s="8" t="s">
        <v>96</v>
      </c>
      <c r="C18" s="8">
        <v>28</v>
      </c>
      <c r="D18" s="9">
        <v>2.99</v>
      </c>
      <c r="E18" s="8">
        <v>108</v>
      </c>
      <c r="F18" s="9">
        <f>C18*D18*E18</f>
        <v>9041.76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37331.360000000001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165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37331.360000000001</v>
      </c>
    </row>
    <row r="32" spans="1:6" ht="31.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3902.3609999999994</v>
      </c>
    </row>
    <row r="36" spans="1:8" ht="12" customHeight="1" x14ac:dyDescent="0.2">
      <c r="A36" s="3">
        <v>3.1</v>
      </c>
      <c r="B36" s="8" t="s">
        <v>14</v>
      </c>
      <c r="C36" s="9">
        <v>44.55</v>
      </c>
      <c r="D36" s="9">
        <v>21.9</v>
      </c>
      <c r="E36" s="40">
        <v>1.7999999999999999E-2</v>
      </c>
      <c r="F36" s="9">
        <f>+C36*D36</f>
        <v>975.64499999999987</v>
      </c>
    </row>
    <row r="37" spans="1:8" ht="13.5" customHeight="1" x14ac:dyDescent="0.2">
      <c r="A37" s="3">
        <v>3.2</v>
      </c>
      <c r="B37" s="8" t="s">
        <v>13</v>
      </c>
      <c r="C37" s="9">
        <v>133.63999999999999</v>
      </c>
      <c r="D37" s="9">
        <v>21.9</v>
      </c>
      <c r="E37" s="40">
        <v>1.7999999999999999E-2</v>
      </c>
      <c r="F37" s="9">
        <f>+C37*D37</f>
        <v>2926.7159999999994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3902.3609999999994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14592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1500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17392</v>
      </c>
    </row>
    <row r="51" spans="1:6" x14ac:dyDescent="0.2">
      <c r="A51" s="3"/>
      <c r="F51" s="39"/>
    </row>
    <row r="52" spans="1:6" ht="15.75" x14ac:dyDescent="0.2">
      <c r="A52" s="8"/>
      <c r="B52" s="127" t="s">
        <v>138</v>
      </c>
      <c r="C52" s="128"/>
      <c r="D52" s="128"/>
      <c r="E52" s="129"/>
      <c r="F52" s="30">
        <f>+F50+F40+F31</f>
        <v>58625.721000000005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3" zoomScaleNormal="100" workbookViewId="0">
      <selection activeCell="F45" sqref="F45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139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31</v>
      </c>
      <c r="D6" s="9">
        <v>7.6</v>
      </c>
      <c r="E6" s="8">
        <v>52</v>
      </c>
      <c r="F6" s="9">
        <f t="shared" ref="F6:F16" si="0">C6*D6*E6</f>
        <v>12251.199999999999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1</v>
      </c>
      <c r="D11" s="9">
        <v>55</v>
      </c>
      <c r="E11" s="8">
        <v>52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39.6</v>
      </c>
      <c r="D17" s="9">
        <v>68</v>
      </c>
      <c r="E17" s="8"/>
      <c r="F17" s="9">
        <f>C17*D17</f>
        <v>2692.8</v>
      </c>
    </row>
    <row r="18" spans="1:6" x14ac:dyDescent="0.2">
      <c r="A18" s="3">
        <v>1.1299999999999999</v>
      </c>
      <c r="B18" s="8" t="s">
        <v>96</v>
      </c>
      <c r="C18" s="8">
        <v>13</v>
      </c>
      <c r="D18" s="9">
        <v>2.99</v>
      </c>
      <c r="E18" s="8">
        <v>39.6</v>
      </c>
      <c r="F18" s="9">
        <f>C18*D18*E18</f>
        <v>1539.2520000000002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19343.252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19343.252</v>
      </c>
    </row>
    <row r="32" spans="1:6" ht="34.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1432.26</v>
      </c>
    </row>
    <row r="36" spans="1:8" ht="14.25" customHeight="1" x14ac:dyDescent="0.2">
      <c r="A36" s="3">
        <v>3.1</v>
      </c>
      <c r="B36" s="8" t="s">
        <v>14</v>
      </c>
      <c r="C36" s="9">
        <v>16.350000000000001</v>
      </c>
      <c r="D36" s="9">
        <v>21.9</v>
      </c>
      <c r="E36" s="40">
        <v>6.6E-3</v>
      </c>
      <c r="F36" s="9">
        <f>+C36*D36</f>
        <v>358.065</v>
      </c>
    </row>
    <row r="37" spans="1:8" ht="14.25" customHeight="1" x14ac:dyDescent="0.2">
      <c r="A37" s="3">
        <v>3.2</v>
      </c>
      <c r="B37" s="8" t="s">
        <v>13</v>
      </c>
      <c r="C37" s="9">
        <v>49.05</v>
      </c>
      <c r="D37" s="9">
        <v>21.9</v>
      </c>
      <c r="E37" s="40">
        <v>6.6E-3</v>
      </c>
      <c r="F37" s="9">
        <f>+C37*D37</f>
        <v>1074.1949999999999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1432.26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13092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</v>
      </c>
      <c r="D48" s="9">
        <v>15</v>
      </c>
      <c r="E48" s="39">
        <v>2</v>
      </c>
      <c r="F48" s="9">
        <f>C48*D48*E48</f>
        <v>30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14622</v>
      </c>
    </row>
    <row r="51" spans="1:6" x14ac:dyDescent="0.2">
      <c r="A51" s="3"/>
      <c r="F51" s="39"/>
    </row>
    <row r="52" spans="1:6" ht="15.75" x14ac:dyDescent="0.2">
      <c r="A52" s="8"/>
      <c r="B52" s="127" t="s">
        <v>140</v>
      </c>
      <c r="C52" s="128"/>
      <c r="D52" s="128"/>
      <c r="E52" s="129"/>
      <c r="F52" s="30">
        <f>+F50+F40+F31</f>
        <v>35397.512000000002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3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170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37</v>
      </c>
      <c r="D6" s="9">
        <v>7.6</v>
      </c>
      <c r="E6" s="8">
        <v>52</v>
      </c>
      <c r="F6" s="9">
        <f t="shared" ref="F6:F16" si="0">C6*D6*E6</f>
        <v>14622.4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59.4</v>
      </c>
      <c r="D17" s="9">
        <v>68</v>
      </c>
      <c r="E17" s="8"/>
      <c r="F17" s="9">
        <f>C17*D17</f>
        <v>4039.2</v>
      </c>
    </row>
    <row r="18" spans="1:6" x14ac:dyDescent="0.2">
      <c r="A18" s="3">
        <v>1.1299999999999999</v>
      </c>
      <c r="B18" s="8" t="s">
        <v>96</v>
      </c>
      <c r="C18" s="8">
        <v>14</v>
      </c>
      <c r="D18" s="9">
        <v>2.99</v>
      </c>
      <c r="E18" s="8">
        <v>59.4</v>
      </c>
      <c r="F18" s="9">
        <f>C18*D18*E18</f>
        <v>2486.4839999999999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21148.083999999999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21148.083999999999</v>
      </c>
    </row>
    <row r="32" spans="1:6" ht="32.2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2146.857</v>
      </c>
    </row>
    <row r="36" spans="1:8" ht="15.75" customHeight="1" x14ac:dyDescent="0.2">
      <c r="A36" s="3">
        <v>3.1</v>
      </c>
      <c r="B36" s="8" t="s">
        <v>14</v>
      </c>
      <c r="C36" s="9">
        <v>24.5</v>
      </c>
      <c r="D36" s="9">
        <v>21.9</v>
      </c>
      <c r="E36" s="40">
        <v>9.9000000000000008E-3</v>
      </c>
      <c r="F36" s="9">
        <f>+C36*D36</f>
        <v>536.54999999999995</v>
      </c>
    </row>
    <row r="37" spans="1:8" ht="15.75" customHeight="1" x14ac:dyDescent="0.2">
      <c r="A37" s="3">
        <v>3.2</v>
      </c>
      <c r="B37" s="8" t="s">
        <v>13</v>
      </c>
      <c r="C37" s="9">
        <v>73.53</v>
      </c>
      <c r="D37" s="9">
        <v>21.9</v>
      </c>
      <c r="E37" s="40">
        <v>9.9000000000000008E-3</v>
      </c>
      <c r="F37" s="9">
        <f>+C37*D37</f>
        <v>1610.307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2146.857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7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14092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1000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16892</v>
      </c>
    </row>
    <row r="51" spans="1:6" x14ac:dyDescent="0.2">
      <c r="A51" s="3"/>
      <c r="F51" s="39"/>
    </row>
    <row r="52" spans="1:6" ht="15.75" x14ac:dyDescent="0.2">
      <c r="A52" s="8"/>
      <c r="B52" s="127" t="s">
        <v>141</v>
      </c>
      <c r="C52" s="128"/>
      <c r="D52" s="128"/>
      <c r="E52" s="129"/>
      <c r="F52" s="30">
        <f>+F50+F40+F31</f>
        <v>40186.940999999999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4" zoomScaleNormal="100" workbookViewId="0">
      <selection activeCell="E46" sqref="E46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142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42</v>
      </c>
      <c r="D6" s="9">
        <v>7.6</v>
      </c>
      <c r="E6" s="8">
        <v>52</v>
      </c>
      <c r="F6" s="9">
        <f t="shared" ref="F6:F16" si="0">C6*D6*E6</f>
        <v>16598.399999999998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12</v>
      </c>
      <c r="D9" s="9">
        <v>1.08</v>
      </c>
      <c r="E9" s="8">
        <v>52</v>
      </c>
      <c r="F9" s="9">
        <f>C9*D9*E9</f>
        <v>673.92000000000007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1</v>
      </c>
      <c r="D11" s="9">
        <v>55</v>
      </c>
      <c r="E11" s="8">
        <v>52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39.6</v>
      </c>
      <c r="D17" s="9">
        <v>68</v>
      </c>
      <c r="E17" s="8"/>
      <c r="F17" s="9">
        <f>C17*D17</f>
        <v>2692.8</v>
      </c>
    </row>
    <row r="18" spans="1:6" x14ac:dyDescent="0.2">
      <c r="A18" s="3">
        <v>1.1299999999999999</v>
      </c>
      <c r="B18" s="8" t="s">
        <v>96</v>
      </c>
      <c r="C18" s="8">
        <v>18</v>
      </c>
      <c r="D18" s="9">
        <v>2.99</v>
      </c>
      <c r="E18" s="8">
        <v>39.6</v>
      </c>
      <c r="F18" s="9">
        <f>C18*D18*E18</f>
        <v>2131.2720000000004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24956.392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24956.392</v>
      </c>
    </row>
    <row r="32" spans="1:6" ht="33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1432.0409999999999</v>
      </c>
    </row>
    <row r="36" spans="1:8" ht="16.5" customHeight="1" x14ac:dyDescent="0.2">
      <c r="A36" s="3">
        <v>3.1</v>
      </c>
      <c r="B36" s="8" t="s">
        <v>14</v>
      </c>
      <c r="C36" s="9">
        <v>16.34</v>
      </c>
      <c r="D36" s="9">
        <v>21.9</v>
      </c>
      <c r="E36" s="40">
        <v>6.6E-3</v>
      </c>
      <c r="F36" s="9">
        <f>+C36*D36</f>
        <v>357.84599999999995</v>
      </c>
    </row>
    <row r="37" spans="1:8" ht="16.5" customHeight="1" x14ac:dyDescent="0.2">
      <c r="A37" s="3">
        <v>3.2</v>
      </c>
      <c r="B37" s="8" t="s">
        <v>13</v>
      </c>
      <c r="C37" s="9">
        <v>49.05</v>
      </c>
      <c r="D37" s="9">
        <v>21.9</v>
      </c>
      <c r="E37" s="40">
        <v>6.6E-3</v>
      </c>
      <c r="F37" s="9">
        <f>+C37*D37</f>
        <v>1074.1949999999999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1432.0409999999999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2000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7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13092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17</v>
      </c>
      <c r="D48" s="9">
        <v>15</v>
      </c>
      <c r="E48" s="39">
        <v>2</v>
      </c>
      <c r="F48" s="9">
        <f>C48*D48*E48</f>
        <v>510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15602</v>
      </c>
    </row>
    <row r="51" spans="1:6" x14ac:dyDescent="0.2">
      <c r="A51" s="3"/>
      <c r="F51" s="39"/>
    </row>
    <row r="52" spans="1:6" ht="15.75" x14ac:dyDescent="0.2">
      <c r="A52" s="8"/>
      <c r="B52" s="127" t="s">
        <v>143</v>
      </c>
      <c r="C52" s="128"/>
      <c r="D52" s="128"/>
      <c r="E52" s="129"/>
      <c r="F52" s="30">
        <f>+F50+F40+F31</f>
        <v>41990.433000000005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74803149606299213" top="0.78740157480314965" bottom="0.59055118110236227" header="0.51181102362204722" footer="0.51181102362204722"/>
  <pageSetup scale="83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25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144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14</v>
      </c>
      <c r="D6" s="9">
        <v>7.6</v>
      </c>
      <c r="E6" s="8">
        <v>52</v>
      </c>
      <c r="F6" s="9">
        <f t="shared" ref="F6:F16" si="0">C6*D6*E6</f>
        <v>5532.7999999999993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1</v>
      </c>
      <c r="D9" s="9">
        <v>1.08</v>
      </c>
      <c r="E9" s="8">
        <v>52</v>
      </c>
      <c r="F9" s="9">
        <f>C9*D9*E9</f>
        <v>56.160000000000004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9</v>
      </c>
      <c r="D17" s="9">
        <v>68</v>
      </c>
      <c r="E17" s="8"/>
      <c r="F17" s="9">
        <f>C17*D17</f>
        <v>612</v>
      </c>
    </row>
    <row r="18" spans="1:6" x14ac:dyDescent="0.2">
      <c r="A18" s="3">
        <v>1.1299999999999999</v>
      </c>
      <c r="B18" s="8" t="s">
        <v>96</v>
      </c>
      <c r="C18" s="8">
        <v>26</v>
      </c>
      <c r="D18" s="9">
        <v>2.99</v>
      </c>
      <c r="E18" s="8">
        <v>9</v>
      </c>
      <c r="F18" s="9">
        <f>C18*D18*E18</f>
        <v>699.66000000000008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6900.619999999999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165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6900.619999999999</v>
      </c>
    </row>
    <row r="32" spans="1:6" ht="36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325.65300000000002</v>
      </c>
    </row>
    <row r="36" spans="1:8" ht="15.75" customHeight="1" x14ac:dyDescent="0.2">
      <c r="A36" s="3">
        <v>3.1</v>
      </c>
      <c r="B36" s="8" t="s">
        <v>14</v>
      </c>
      <c r="C36" s="9">
        <v>3.71</v>
      </c>
      <c r="D36" s="9">
        <v>21.9</v>
      </c>
      <c r="E36" s="40">
        <v>1.5E-3</v>
      </c>
      <c r="F36" s="9">
        <f>+C36*D36</f>
        <v>81.248999999999995</v>
      </c>
    </row>
    <row r="37" spans="1:8" ht="15.75" customHeight="1" x14ac:dyDescent="0.2">
      <c r="A37" s="3">
        <v>3.2</v>
      </c>
      <c r="B37" s="8" t="s">
        <v>13</v>
      </c>
      <c r="C37" s="9">
        <v>11.16</v>
      </c>
      <c r="D37" s="9">
        <v>21.9</v>
      </c>
      <c r="E37" s="40">
        <v>1.5E-3</v>
      </c>
      <c r="F37" s="9">
        <f>+C37*D37</f>
        <v>244.404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325.65300000000002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1000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8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0</v>
      </c>
    </row>
    <row r="45" spans="1:8" x14ac:dyDescent="0.2">
      <c r="A45" s="8">
        <v>3.1</v>
      </c>
      <c r="B45" s="8" t="s">
        <v>74</v>
      </c>
      <c r="C45" s="8"/>
      <c r="D45" s="9"/>
      <c r="E45" s="39"/>
      <c r="F45" s="9">
        <f>C45*D45*E45</f>
        <v>0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/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</v>
      </c>
      <c r="D48" s="9">
        <v>15</v>
      </c>
      <c r="E48" s="39">
        <v>2</v>
      </c>
      <c r="F48" s="9">
        <f>C48*D48*E48</f>
        <v>30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1030</v>
      </c>
    </row>
    <row r="51" spans="1:6" x14ac:dyDescent="0.2">
      <c r="A51" s="3"/>
      <c r="F51" s="39"/>
    </row>
    <row r="52" spans="1:6" ht="15.75" x14ac:dyDescent="0.2">
      <c r="A52" s="8"/>
      <c r="B52" s="127" t="s">
        <v>145</v>
      </c>
      <c r="C52" s="128"/>
      <c r="D52" s="128"/>
      <c r="E52" s="129"/>
      <c r="F52" s="30">
        <f>+F50+F40+F31</f>
        <v>8256.2729999999992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74803149606299213" top="0.78740157480314965" bottom="0.59055118110236227" header="0.51181102362204722" footer="0.51181102362204722"/>
  <pageSetup scale="83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0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146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37</v>
      </c>
      <c r="D6" s="9">
        <v>7.6</v>
      </c>
      <c r="E6" s="8">
        <v>52</v>
      </c>
      <c r="F6" s="9">
        <f t="shared" ref="F6:F16" si="0">C6*D6*E6</f>
        <v>14622.4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377</v>
      </c>
      <c r="D9" s="9">
        <v>1.08</v>
      </c>
      <c r="E9" s="8">
        <v>52</v>
      </c>
      <c r="F9" s="9">
        <f>C9*D9*E9</f>
        <v>21172.32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/>
      <c r="D11" s="9"/>
      <c r="E11" s="8"/>
      <c r="F11" s="9">
        <f t="shared" si="0"/>
        <v>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161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129.6</v>
      </c>
      <c r="D17" s="9">
        <v>68</v>
      </c>
      <c r="E17" s="8"/>
      <c r="F17" s="9">
        <f>C17*D17</f>
        <v>8812.7999999999993</v>
      </c>
    </row>
    <row r="18" spans="1:6" x14ac:dyDescent="0.2">
      <c r="A18" s="3">
        <v>1.1299999999999999</v>
      </c>
      <c r="B18" s="8" t="s">
        <v>96</v>
      </c>
      <c r="C18" s="8">
        <v>40</v>
      </c>
      <c r="D18" s="9">
        <v>2.99</v>
      </c>
      <c r="E18" s="8">
        <v>129.6</v>
      </c>
      <c r="F18" s="9">
        <f>C18*D18*E18</f>
        <v>15500.16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60107.680000000008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78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60107.680000000008</v>
      </c>
    </row>
    <row r="32" spans="1:6" ht="36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4683.0959999999995</v>
      </c>
    </row>
    <row r="36" spans="1:8" ht="14.25" customHeight="1" x14ac:dyDescent="0.2">
      <c r="A36" s="3">
        <v>3.1</v>
      </c>
      <c r="B36" s="8" t="s">
        <v>14</v>
      </c>
      <c r="C36" s="9">
        <v>53.46</v>
      </c>
      <c r="D36" s="9">
        <v>21.9</v>
      </c>
      <c r="E36" s="40">
        <v>2.1600000000000001E-2</v>
      </c>
      <c r="F36" s="9">
        <f>+C36*D36</f>
        <v>1170.7739999999999</v>
      </c>
    </row>
    <row r="37" spans="1:8" ht="14.25" customHeight="1" x14ac:dyDescent="0.2">
      <c r="A37" s="3">
        <v>3.2</v>
      </c>
      <c r="B37" s="8" t="s">
        <v>13</v>
      </c>
      <c r="C37" s="9">
        <v>160.38</v>
      </c>
      <c r="D37" s="9">
        <v>21.9</v>
      </c>
      <c r="E37" s="40">
        <v>2.1600000000000001E-2</v>
      </c>
      <c r="F37" s="9">
        <f>+C37*D37</f>
        <v>3512.3219999999997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4683.0959999999995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3500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5" customHeight="1" x14ac:dyDescent="0.2">
      <c r="A44" s="8">
        <v>3</v>
      </c>
      <c r="B44" s="8" t="s">
        <v>87</v>
      </c>
      <c r="C44" s="8"/>
      <c r="D44" s="9"/>
      <c r="E44" s="8"/>
      <c r="F44" s="9">
        <f>F45+F46</f>
        <v>31184</v>
      </c>
      <c r="H44" s="32"/>
    </row>
    <row r="45" spans="1:8" x14ac:dyDescent="0.2">
      <c r="A45" s="8">
        <v>3.1</v>
      </c>
      <c r="B45" s="8" t="s">
        <v>74</v>
      </c>
      <c r="C45" s="8">
        <v>2</v>
      </c>
      <c r="D45" s="9">
        <v>1091</v>
      </c>
      <c r="E45" s="39">
        <v>12</v>
      </c>
      <c r="F45" s="9">
        <f>C45*D45*E45</f>
        <v>26184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5000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10</v>
      </c>
      <c r="D48" s="9">
        <v>15</v>
      </c>
      <c r="E48" s="39">
        <v>2</v>
      </c>
      <c r="F48" s="9">
        <f>C48*D48*E48</f>
        <v>300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34984</v>
      </c>
    </row>
    <row r="51" spans="1:6" x14ac:dyDescent="0.2">
      <c r="A51" s="3"/>
      <c r="F51" s="39"/>
    </row>
    <row r="52" spans="1:6" ht="15.75" x14ac:dyDescent="0.2">
      <c r="A52" s="8"/>
      <c r="B52" s="127" t="s">
        <v>147</v>
      </c>
      <c r="C52" s="128"/>
      <c r="D52" s="128"/>
      <c r="E52" s="129"/>
      <c r="F52" s="30">
        <f>+F50+F40+F31</f>
        <v>99774.776000000013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74803149606299213" top="0.78740157480314965" bottom="0.59055118110236227" header="0.51181102362204722" footer="0.51181102362204722"/>
  <pageSetup scale="83" fitToHeight="0" orientation="portrait" r:id="rId1"/>
  <headerFooter alignWithMargins="0"/>
  <colBreaks count="1" manualBreakCount="1">
    <brk id="8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opLeftCell="A41" zoomScale="175" zoomScaleNormal="175" workbookViewId="0">
      <selection activeCell="F56" sqref="F56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92" customWidth="1"/>
    <col min="5" max="5" width="14.42578125" style="31" customWidth="1"/>
    <col min="6" max="6" width="13.5703125" style="31" customWidth="1"/>
    <col min="7" max="7" width="10.5703125" style="31" bestFit="1" customWidth="1"/>
    <col min="8" max="8" width="21.140625" style="31" customWidth="1"/>
    <col min="9" max="9" width="10.5703125" style="31" bestFit="1" customWidth="1"/>
    <col min="10" max="16384" width="9.140625" style="31"/>
  </cols>
  <sheetData>
    <row r="1" spans="1:8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8" ht="15" x14ac:dyDescent="0.2">
      <c r="B2" s="132" t="s">
        <v>168</v>
      </c>
      <c r="C2" s="133"/>
      <c r="D2" s="133"/>
      <c r="E2" s="133"/>
      <c r="F2" s="134"/>
    </row>
    <row r="3" spans="1:8" ht="8.25" customHeight="1" x14ac:dyDescent="0.2">
      <c r="B3" s="15"/>
    </row>
    <row r="4" spans="1:8" ht="15.75" x14ac:dyDescent="0.2">
      <c r="A4" s="16" t="s">
        <v>1</v>
      </c>
      <c r="B4" s="17" t="s">
        <v>2</v>
      </c>
      <c r="F4" s="32"/>
    </row>
    <row r="5" spans="1:8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86</v>
      </c>
      <c r="F5" s="33" t="s">
        <v>3</v>
      </c>
    </row>
    <row r="6" spans="1:8" x14ac:dyDescent="0.2">
      <c r="A6" s="3">
        <v>1.1000000000000001</v>
      </c>
      <c r="B6" s="8" t="s">
        <v>9</v>
      </c>
      <c r="C6" s="8">
        <f>'Карлово и Сушица'!C6+Баня!C6+Калофер!C6+Розино!C6+Дъбене!C6+Ведраре!C6+В.Левски!C6+Хр.Даново!C6+Соколица!C6+Г.Домлян!C6+Кърнаре!C6+Куртово!C6+Столетово!C6+с.Иганово!C6+Певците!C6+Московец!C6+М.поле!C6+Каравелово!C6+Богдан!C6+Климент!C6+Войнягово!C6+'Слатина '!C6+Пролом!C6+Бегунци!C6+Домлян!C6+Мраченик!C6+Клисура!C6</f>
        <v>1195</v>
      </c>
      <c r="D6" s="42" t="s">
        <v>155</v>
      </c>
      <c r="E6" s="8">
        <f>'Карлово и Сушица'!E6+Баня!E6+Калофер!E6+Розино!E6+Дъбене!E6+Ведраре!E6+В.Левски!E6+Хр.Даново!E6+Соколица!E6+Г.Домлян!E6+Кърнаре!E6+Куртово!E6+Столетово!E6+с.Иганово!E6+Певците!E6+Московец!E6+М.поле!E6+Каравелово!E6+Богдан!E6+Климент!E6+Войнягово!E6+'Слатина '!E6+Пролом!E6+Бегунци!E6+Домлян!E6+Мраченик!E6+Клисура!E6</f>
        <v>1404</v>
      </c>
      <c r="F6" s="9">
        <f>'Карлово и Сушица'!F6+Баня!F6+Калофер!F6+Розино!F6+Дъбене!F6+Ведраре!F6+В.Левски!F6+Хр.Даново!F6+Соколица!F6+Г.Домлян!F6+Кърнаре!F6+Куртово!F6+Столетово!F6+с.Иганово!F6+Певците!F6+Московец!F6+М.поле!F6+Каравелово!F6+Богдан!F6+Климент!F6+Войнягово!F6+'Слатина '!F6+Пролом!F6+Бегунци!F6+Домлян!F6+Мраченик!F6+Клисура!F6</f>
        <v>468832.00000000006</v>
      </c>
      <c r="G6" s="32"/>
      <c r="H6" s="32"/>
    </row>
    <row r="7" spans="1:8" x14ac:dyDescent="0.2">
      <c r="A7" s="3">
        <v>1.2</v>
      </c>
      <c r="B7" s="8" t="s">
        <v>9</v>
      </c>
      <c r="C7" s="8">
        <f>'Карлово и Сушица'!C7+Баня!C7+Калофер!C7+Розино!C7+Дъбене!C7+Ведраре!C7+В.Левски!C7+Хр.Даново!C7+Соколица!C7+Г.Домлян!C7+Кърнаре!C7+Куртово!C7+Столетово!C7+с.Иганово!C7+Певците!C7+Московец!C7+М.поле!C7+Каравелово!C7+Богдан!C7+Климент!C7+Войнягово!C7+'Слатина '!C7+Пролом!C7+Бегунци!C7+Домлян!C7+Мраченик!C7+Клисура!C7</f>
        <v>366</v>
      </c>
      <c r="D7" s="42" t="s">
        <v>155</v>
      </c>
      <c r="E7" s="8">
        <f>'Карлово и Сушица'!E7+Баня!E7+Калофер!E7+Розино!E7+Дъбене!E7+Ведраре!E7+В.Левски!E7+Хр.Даново!E7+Соколица!E7+Г.Домлян!E7+Кърнаре!E7+Куртово!E7+Столетово!E7+с.Иганово!E7+Певците!E7+Московец!E7+М.поле!E7+Каравелово!E7+Богдан!E7+Климент!E7+Войнягово!E7+'Слатина '!E7+Пролом!E7+Бегунци!E7+Домлян!E7+Мраченик!E7+Клисура!E7</f>
        <v>244</v>
      </c>
      <c r="F7" s="9">
        <f>'Карлово и Сушица'!F7+Баня!F7+Калофер!F7+Розино!F7+Дъбене!F7+Ведраре!F7+В.Левски!F7+Хр.Даново!F7+Соколица!F7+Г.Домлян!F7+Кърнаре!F7+Куртово!F7+Столетово!F7+с.Иганово!F7+Певците!F7+Московец!F7+М.поле!F7+Каравелово!F7+Богдан!F7+Климент!F7+Войнягово!F7+'Слатина '!F7+Пролом!F7+Бегунци!F7+Домлян!F7+Мраченик!F7+Клисура!F7</f>
        <v>241495.19999999998</v>
      </c>
      <c r="G7" s="32"/>
      <c r="H7" s="32"/>
    </row>
    <row r="8" spans="1:8" x14ac:dyDescent="0.2">
      <c r="A8" s="3">
        <v>1.3</v>
      </c>
      <c r="B8" s="8" t="s">
        <v>9</v>
      </c>
      <c r="C8" s="8">
        <f>'Карлово и Сушица'!C8+Баня!C8+Калофер!C8+Розино!C8+Дъбене!C8+Ведраре!C8+В.Левски!C8+Хр.Даново!C8+Соколица!C8+Г.Домлян!C8+Кърнаре!C8+Куртово!C8+Столетово!C8+с.Иганово!C8+Певците!C8+Московец!C8+М.поле!C8+Каравелово!C8+Богдан!C8+Климент!C8+Войнягово!C8+'Слатина '!C8+Пролом!C8+Бегунци!C8+Домлян!C8+Мраченик!C8+Клисура!C8</f>
        <v>155</v>
      </c>
      <c r="D8" s="42">
        <v>6.6</v>
      </c>
      <c r="E8" s="8">
        <f>'Карлово и Сушица'!E8+Баня!E8+Калофер!E8+Розино!E8+Дъбене!E8+Ведраре!E8+В.Левски!E8+Хр.Даново!E8+Соколица!E8+Г.Домлян!E8+Кърнаре!E8+Куртово!E8+Столетово!E8+с.Иганово!E8+Певците!E8+Московец!E8+М.поле!E8+Каравелово!E8+Богдан!E8+Климент!E8+Войнягово!E8+'Слатина '!E8+Пролом!E8+Бегунци!E8+Домлян!E8+Мраченик!E8+Клисура!E8</f>
        <v>156</v>
      </c>
      <c r="F8" s="9">
        <f>'Карлово и Сушица'!F8+Баня!F8+Калофер!F8+Розино!F8+Дъбене!F8+Ведраре!F8+В.Левски!F8+Хр.Даново!F8+Соколица!F8+Г.Домлян!F8+Кърнаре!F8+Куртово!F8+Столетово!F8+с.Иганово!F8+Певците!F8+Московец!F8+М.поле!F8+Каравелово!F8+Богдан!F8+Климент!F8+Войнягово!F8+'Слатина '!F8+Пролом!F8+Бегунци!F8+Домлян!F8+Мраченик!F8+Клисура!F8</f>
        <v>159588</v>
      </c>
      <c r="G8" s="32"/>
      <c r="H8" s="32"/>
    </row>
    <row r="9" spans="1:8" x14ac:dyDescent="0.2">
      <c r="A9" s="3">
        <v>1.4</v>
      </c>
      <c r="B9" s="8" t="s">
        <v>11</v>
      </c>
      <c r="C9" s="8">
        <f>'Карлово и Сушица'!C9+Баня!C9+Калофер!C9+Розино!C9+Дъбене!C9+Ведраре!C9+В.Левски!C9+Хр.Даново!C9+Соколица!C9+Г.Домлян!C9+Кърнаре!C9+Куртово!C9+Столетово!C9+с.Иганово!C9+Певците!C9+Московец!C9+М.поле!C9+Каравелово!C9+Богдан!C9+Климент!C9+Войнягово!C9+'Слатина '!C9+Пролом!C9+Бегунци!C9+Домлян!C9+Мраченик!C9+Клисура!C9</f>
        <v>3894</v>
      </c>
      <c r="D9" s="42" t="s">
        <v>156</v>
      </c>
      <c r="E9" s="8">
        <f>'Карлово и Сушица'!E9+Баня!E9+Калофер!E9+Розино!E9+Дъбене!E9+Ведраре!E9+В.Левски!E9+Хр.Даново!E9+Соколица!E9+Г.Домлян!E9+Кърнаре!E9+Куртово!E9+Столетово!E9+с.Иганово!E9+Певците!E9+Московец!E9+М.поле!E9+Каравелово!E9+Богдан!E9+Климент!E9+Войнягово!E9+'Слатина '!E9+Пролом!E9+Бегунци!E9+Домлян!E9+Мраченик!E9+Клисура!E9</f>
        <v>832</v>
      </c>
      <c r="F9" s="9">
        <f>'Карлово и Сушица'!F9+Баня!F9+Калофер!F9+Розино!F9+Дъбене!F9+Ведраре!F9+В.Левски!F9+Хр.Даново!F9+Соколица!F9+Г.Домлян!F9+Кърнаре!F9+Куртово!F9+Столетово!F9+с.Иганово!F9+Певците!F9+Московец!F9+М.поле!F9+Каравелово!F9+Богдан!F9+Климент!F9+Войнягово!F9+'Слатина '!F9+Пролом!F9+Бегунци!F9+Домлян!F9+Мраченик!F9+Клисура!F9</f>
        <v>215723.04000000004</v>
      </c>
      <c r="G9" s="32"/>
      <c r="H9" s="32"/>
    </row>
    <row r="10" spans="1:8" x14ac:dyDescent="0.2">
      <c r="A10" s="3">
        <v>1.5</v>
      </c>
      <c r="B10" s="8" t="s">
        <v>17</v>
      </c>
      <c r="C10" s="8">
        <f>'Карлово и Сушица'!C10+Баня!C10+Калофер!C10+Розино!C10+Дъбене!C10+Ведраре!C10+В.Левски!C10+Хр.Даново!C10+Соколица!C10+Г.Домлян!C10+Кърнаре!C10+Куртово!C10+Столетово!C10+с.Иганово!C10+Певците!C10+Московец!C10+М.поле!C10+Каравелово!C10+Богдан!C10+Климент!C10+Войнягово!C10+'Слатина '!C10+Пролом!C10+Бегунци!C10+Домлян!C10+Мраченик!C10+Клисура!C10</f>
        <v>200</v>
      </c>
      <c r="D10" s="42">
        <v>6.6</v>
      </c>
      <c r="E10" s="8">
        <f>'Карлово и Сушица'!E10+Баня!E10+Калофер!E10+Розино!E10+Дъбене!E10+Ведраре!E10+В.Левски!E10+Хр.Даново!E10+Соколица!E10+Г.Домлян!E10+Кърнаре!E10+Куртово!E10+Столетово!E10+с.Иганово!E10+Певците!E10+Московец!E10+М.поле!E10+Каравелово!E10+Богдан!E10+Климент!E10+Войнягово!E10+'Слатина '!E10+Пролом!E10+Бегунци!E10+Домлян!E10+Мраченик!E10+Клисура!E10</f>
        <v>78</v>
      </c>
      <c r="F10" s="9">
        <f>'Карлово и Сушица'!F10+Баня!F10+Калофер!F10+Розино!F10+Дъбене!F10+Ведраре!F10+В.Левски!F10+Хр.Даново!F10+Соколица!F10+Г.Домлян!F10+Кърнаре!F10+Куртово!F10+Столетово!F10+с.Иганово!F10+Певците!F10+Московец!F10+М.поле!F10+Каравелово!F10+Богдан!F10+Климент!F10+Войнягово!F10+'Слатина '!F10+Пролом!F10+Бегунци!F10+Домлян!F10+Мраченик!F10+Клисура!F10</f>
        <v>102960</v>
      </c>
      <c r="G10" s="32"/>
      <c r="H10" s="32"/>
    </row>
    <row r="11" spans="1:8" x14ac:dyDescent="0.2">
      <c r="A11" s="3">
        <v>1.6</v>
      </c>
      <c r="B11" s="8" t="s">
        <v>10</v>
      </c>
      <c r="C11" s="8">
        <f>'Карлово и Сушица'!C11+Баня!C11+Калофер!C11+Розино!C11+Дъбене!C11+Ведраре!C11+В.Левски!C11+Хр.Даново!C11+Соколица!C11+Г.Домлян!C11+Кърнаре!C11+Куртово!C11+Столетово!C11+с.Иганово!C11+Певците!C11+Московец!C11+М.поле!C11+Каравелово!C11+Богдан!C11+Климент!C11+Войнягово!C11+'Слатина '!C11+Пролом!C11+Бегунци!C11+Домлян!C11+Мраченик!C11+Клисура!C11</f>
        <v>54</v>
      </c>
      <c r="D11" s="42" t="s">
        <v>157</v>
      </c>
      <c r="E11" s="8">
        <f>'Карлово и Сушица'!E11+Баня!E11+Калофер!E11+Розино!E11+Дъбене!E11+Ведраре!E11+В.Левски!E11+Хр.Даново!E11+Соколица!E11+Г.Домлян!E11+Кърнаре!E11+Куртово!E11+Столетово!E11+с.Иганово!E11+Певците!E11+Московец!E11+М.поле!E11+Каравелово!E11+Богдан!E11+Климент!E11+Войнягово!E11+'Слатина '!E11+Пролом!E11+Бегунци!E11+Домлян!E11+Мраченик!E11+Клисура!E11</f>
        <v>780</v>
      </c>
      <c r="F11" s="9">
        <f>'Карлово и Сушица'!F11+Баня!F11+Калофер!F11+Розино!F11+Дъбене!F11+Ведраре!F11+В.Левски!F11+Хр.Даново!F11+Соколица!F11+Г.Домлян!F11+Кърнаре!F11+Куртово!F11+Столетово!F11+с.Иганово!F11+Певците!F11+Московец!F11+М.поле!F11+Каравелово!F11+Богдан!F11+Климент!F11+Войнягово!F11+'Слатина '!F11+Пролом!F11+Бегунци!F11+Домлян!F11+Мраченик!F11+Клисура!F11</f>
        <v>145730</v>
      </c>
      <c r="G11" s="32"/>
      <c r="H11" s="32"/>
    </row>
    <row r="12" spans="1:8" x14ac:dyDescent="0.2">
      <c r="A12" s="3">
        <v>1.7</v>
      </c>
      <c r="B12" s="8" t="s">
        <v>10</v>
      </c>
      <c r="C12" s="8">
        <f>'Карлово и Сушица'!C12+Баня!C12+Калофер!C12+Розино!C12+Дъбене!C12+Ведраре!C12+В.Левски!C12+Хр.Даново!C12+Соколица!C12+Г.Домлян!C12+Кърнаре!C12+Куртово!C12+Столетово!C12+с.Иганово!C12+Певците!C12+Московец!C12+М.поле!C12+Каравелово!C12+Богдан!C12+Климент!C12+Войнягово!C12+'Слатина '!C12+Пролом!C12+Бегунци!C12+Домлян!C12+Мраченик!C12+Клисура!C12</f>
        <v>26</v>
      </c>
      <c r="D12" s="42" t="s">
        <v>157</v>
      </c>
      <c r="E12" s="8">
        <f>'Карлово и Сушица'!E12+Баня!E12+Калофер!E12+Розино!E12+Дъбене!E12+Ведраре!E12+В.Левски!E12+Хр.Даново!E12+Соколица!E12+Г.Домлян!E12+Кърнаре!E12+Куртово!E12+Столетово!E12+с.Иганово!E12+Певците!E12+Московец!E12+М.поле!E12+Каравелово!E12+Богдан!E12+Климент!E12+Войнягово!E12+'Слатина '!E12+Пролом!E12+Бегунци!E12+Домлян!E12+Мраченик!E12+Клисура!E12</f>
        <v>286</v>
      </c>
      <c r="F12" s="9">
        <f>'Карлово и Сушица'!F12+Баня!F12+Калофер!F12+Розино!F12+Дъбене!F12+Ведраре!F12+В.Левски!F12+Хр.Даново!F12+Соколица!F12+Г.Домлян!F12+Кърнаре!F12+Куртово!F12+Столетово!F12+с.Иганово!F12+Певците!F12+Московец!F12+М.поле!F12+Каравелово!F12+Богдан!F12+Климент!F12+Войнягово!F12+'Слатина '!F12+Пролом!F12+Бегунци!F12+Домлян!F12+Мраченик!F12+Клисура!F12</f>
        <v>98670</v>
      </c>
      <c r="G12" s="32"/>
      <c r="H12" s="32"/>
    </row>
    <row r="13" spans="1:8" x14ac:dyDescent="0.2">
      <c r="A13" s="3">
        <v>1.8</v>
      </c>
      <c r="B13" s="8" t="s">
        <v>10</v>
      </c>
      <c r="C13" s="8">
        <f>'Карлово и Сушица'!C13+Баня!C13+Калофер!C13+Розино!C13+Дъбене!C13+Ведраре!C13+В.Левски!C13+Хр.Даново!C13+Соколица!C13+Г.Домлян!C13+Кърнаре!C13+Куртово!C13+Столетово!C13+с.Иганово!C13+Певците!C13+Московец!C13+М.поле!C13+Каравелово!C13+Богдан!C13+Климент!C13+Войнягово!C13+'Слатина '!C13+Пролом!C13+Бегунци!C13+Домлян!C13+Мраченик!C13+Клисура!C13</f>
        <v>4</v>
      </c>
      <c r="D13" s="42">
        <v>45</v>
      </c>
      <c r="E13" s="8">
        <f>'Карлово и Сушица'!E13+Баня!E13+Калофер!E13+Розино!E13+Дъбене!E13+Ведраре!E13+В.Левски!E13+Хр.Даново!E13+Соколица!E13+Г.Домлян!E13+Кърнаре!E13+Куртово!E13+Столетово!E13+с.Иганово!E13+Певците!E13+Московец!E13+М.поле!E13+Каравелово!E13+Богдан!E13+Климент!E13+Войнягово!E13+'Слатина '!E13+Пролом!E13+Бегунци!E13+Домлян!E13+Мраченик!E13+Клисура!E13</f>
        <v>156</v>
      </c>
      <c r="F13" s="9">
        <f>'Карлово и Сушица'!F13+Баня!F13+Калофер!F13+Розино!F13+Дъбене!F13+Ведраре!F13+В.Левски!F13+Хр.Даново!F13+Соколица!F13+Г.Домлян!F13+Кърнаре!F13+Куртово!F13+Столетово!F13+с.Иганово!F13+Певците!F13+Московец!F13+М.поле!F13+Каравелово!F13+Богдан!F13+Климент!F13+Войнягово!F13+'Слатина '!F13+Пролом!F13+Бегунци!F13+Домлян!F13+Мраченик!F13+Клисура!F13</f>
        <v>28080</v>
      </c>
      <c r="G13" s="32"/>
      <c r="H13" s="32"/>
    </row>
    <row r="14" spans="1:8" x14ac:dyDescent="0.2">
      <c r="A14" s="3">
        <v>1.9</v>
      </c>
      <c r="B14" s="8" t="s">
        <v>10</v>
      </c>
      <c r="C14" s="8">
        <f>'Карлово и Сушица'!C14+Баня!C14+Калофер!C14+Розино!C14+Дъбене!C14+Ведраре!C14+В.Левски!C14+Хр.Даново!C14+Соколица!C14+Г.Домлян!C14+Кърнаре!C14+Куртово!C14+Столетово!C14+с.Иганово!C14+Певците!C14+Московец!C14+М.поле!C14+Каравелово!C14+Богдан!C14+Климент!C14+Войнягово!C14+'Слатина '!C14+Пролом!C14+Бегунци!C14+Домлян!C14+Мраченик!C14+Клисура!C14</f>
        <v>3</v>
      </c>
      <c r="D14" s="42">
        <v>45</v>
      </c>
      <c r="E14" s="8">
        <f>'Карлово и Сушица'!E14+Баня!E14+Калофер!E14+Розино!E14+Дъбене!E14+Ведраре!E14+В.Левски!E14+Хр.Даново!E14+Соколица!E14+Г.Домлян!E14+Кърнаре!E14+Куртово!E14+Столетово!E14+с.Иганово!E14+Певците!E14+Московец!E14+М.поле!E14+Каравелово!E14+Богдан!E14+Климент!E14+Войнягово!E14+'Слатина '!E14+Пролом!E14+Бегунци!E14+Домлян!E14+Мраченик!E14+Клисура!E14</f>
        <v>250</v>
      </c>
      <c r="F14" s="9">
        <f>'Карлово и Сушица'!F14+Баня!F14+Калофер!F14+Розино!F14+Дъбене!F14+Ведраре!F14+В.Левски!F14+Хр.Даново!F14+Соколица!F14+Г.Домлян!F14+Кърнаре!F14+Куртово!F14+Столетово!F14+с.Иганово!F14+Певците!F14+Московец!F14+М.поле!F14+Каравелово!F14+Богдан!F14+Климент!F14+Войнягово!F14+'Слатина '!F14+Пролом!F14+Бегунци!F14+Домлян!F14+Мраченик!F14+Клисура!F14</f>
        <v>33750</v>
      </c>
      <c r="G14" s="32"/>
      <c r="H14" s="32"/>
    </row>
    <row r="15" spans="1:8" x14ac:dyDescent="0.2">
      <c r="A15" s="42">
        <v>1.1000000000000001</v>
      </c>
      <c r="B15" s="8" t="s">
        <v>10</v>
      </c>
      <c r="C15" s="8">
        <f>'Карлово и Сушица'!C15+Баня!C15+Калофер!C15+Розино!C15+Дъбене!C15+Ведраре!C15+В.Левски!C15+Хр.Даново!C15+Соколица!C15+Г.Домлян!C15+Кърнаре!C15+Куртово!C15+Столетово!C15+с.Иганово!C15+Певците!C15+Московец!C15+М.поле!C15+Каравелово!C15+Богдан!C15+Климент!C15+Войнягово!C15+'Слатина '!C15+Пролом!C15+Бегунци!C15+Домлян!C15+Мраченик!C15+Клисура!C15</f>
        <v>2</v>
      </c>
      <c r="D15" s="42">
        <v>45</v>
      </c>
      <c r="E15" s="8">
        <f>'Карлово и Сушица'!E15+Баня!E15+Калофер!E15+Розино!E15+Дъбене!E15+Ведраре!E15+В.Левски!E15+Хр.Даново!E15+Соколица!E15+Г.Домлян!E15+Кърнаре!E15+Куртово!E15+Столетово!E15+с.Иганово!E15+Певците!E15+Московец!E15+М.поле!E15+Каравелово!E15+Богдан!E15+Климент!E15+Войнягово!E15+'Слатина '!E15+Пролом!E15+Бегунци!E15+Домлян!E15+Мраченик!E15+Клисура!E15</f>
        <v>26</v>
      </c>
      <c r="F15" s="9">
        <f>'Карлово и Сушица'!F15+Баня!F15+Калофер!F15+Розино!F15+Дъбене!F15+Ведраре!F15+В.Левски!F15+Хр.Даново!F15+Соколица!F15+Г.Домлян!F15+Кърнаре!F15+Куртово!F15+Столетово!F15+с.Иганово!F15+Певците!F15+Московец!F15+М.поле!F15+Каравелово!F15+Богдан!F15+Климент!F15+Войнягово!F15+'Слатина '!F15+Пролом!F15+Бегунци!F15+Домлян!F15+Мраченик!F15+Клисура!F15</f>
        <v>2340</v>
      </c>
      <c r="G15" s="32"/>
      <c r="H15" s="32"/>
    </row>
    <row r="16" spans="1:8" x14ac:dyDescent="0.2">
      <c r="A16" s="3">
        <v>1.1100000000000001</v>
      </c>
      <c r="B16" s="8" t="s">
        <v>78</v>
      </c>
      <c r="C16" s="8">
        <f>'Карлово и Сушица'!C16+Баня!C16+Калофер!C16+Розино!C16+Дъбене!C16+Ведраре!C16+В.Левски!C16+Хр.Даново!C16+Соколица!C16+Г.Домлян!C16+Кърнаре!C16+Куртово!C16+Столетово!C16+с.Иганово!C16+Певците!C16+Московец!C16+М.поле!C16+Каравелово!C16+Богдан!C16+Климент!C16+Войнягово!C16+'Слатина '!C16+Пролом!C16+Бегунци!C16+Домлян!C16+Мраченик!C16+Клисура!C16</f>
        <v>140</v>
      </c>
      <c r="D16" s="42">
        <v>3.9</v>
      </c>
      <c r="E16" s="8">
        <f>'Карлово и Сушица'!E16+Баня!E16+Калофер!E16+Розино!E16+Дъбене!E16+Ведраре!E16+В.Левски!E16+Хр.Даново!E16+Соколица!E16+Г.Домлян!E16+Кърнаре!E16+Куртово!E16+Столетово!E16+с.Иганово!E16+Певците!E16+Московец!E16+М.поле!E16+Каравелово!E16+Богдан!E16+Климент!E16+Войнягово!E16+'Слатина '!E16+Пролом!E16+Бегунци!E16+Домлян!E16+Мраченик!E16+Клисура!E16</f>
        <v>30</v>
      </c>
      <c r="F16" s="9">
        <f>'Карлово и Сушица'!F16+Баня!F16+Калофер!F16+Розино!F16+Дъбене!F16+Ведраре!F16+В.Левски!F16+Хр.Даново!F16+Соколица!F16+Г.Домлян!F16+Кърнаре!F16+Куртово!F16+Столетово!F16+с.Иганово!F16+Певците!F16+Московец!F16+М.поле!F16+Каравелово!F16+Богдан!F16+Климент!F16+Войнягово!F16+'Слатина '!F16+Пролом!F16+Бегунци!F16+Домлян!F16+Мраченик!F16+Клисура!F16</f>
        <v>16380</v>
      </c>
      <c r="G16" s="32"/>
      <c r="H16" s="32"/>
    </row>
    <row r="17" spans="1:9" x14ac:dyDescent="0.2">
      <c r="A17" s="42">
        <v>1.1200000000000001</v>
      </c>
      <c r="B17" s="8" t="s">
        <v>95</v>
      </c>
      <c r="C17" s="8">
        <f>'Карлово и Сушица'!C17+Баня!C17+Калофер!C17+Розино!C17+Дъбене!C17+Ведраре!C17+В.Левски!C17+Хр.Даново!C17+Соколица!C17+Г.Домлян!C17+Кърнаре!C17+Куртово!C17+Столетово!C17+с.Иганово!C17+Певците!C17+Московец!C17+М.поле!C17+Каравелово!C17+Богдан!C17+Климент!C17+Войнягово!C17+'Слатина '!C17+Пролом!C17+Бегунци!C17+Домлян!C17+Мраченик!C17+Клисура!C17</f>
        <v>3253.2</v>
      </c>
      <c r="D17" s="42">
        <v>68</v>
      </c>
      <c r="E17" s="8">
        <f>'Карлово и Сушица'!E17+Баня!E17+Калофер!E17+Розино!E17+Дъбене!E17+Ведраре!E17+В.Левски!E17+Хр.Даново!E17+Соколица!E17+Г.Домлян!E17+Кърнаре!E17+Куртово!E17+Столетово!E17+с.Иганово!E17+Певците!E17+Московец!E17+М.поле!E17+Каравелово!E17+Богдан!E17+Климент!E17+Войнягово!E17+'Слатина '!E17+Пролом!E17+Бегунци!E17+Домлян!E17+Мраченик!E17+Клисура!E17</f>
        <v>0</v>
      </c>
      <c r="F17" s="9">
        <f>'Карлово и Сушица'!F17+Баня!F17+Калофер!F17+Розино!F17+Дъбене!F17+Ведраре!F17+В.Левски!F17+Хр.Даново!F17+Соколица!F17+Г.Домлян!F17+Кърнаре!F17+Куртово!F17+Столетово!F17+с.Иганово!F17+Певците!F17+Московец!F17+М.поле!F17+Каравелово!F17+Богдан!F17+Климент!F17+Войнягово!F17+'Слатина '!F17+Пролом!F17+Бегунци!F17+Домлян!F17+Мраченик!F17+Клисура!F17</f>
        <v>221217.59999999998</v>
      </c>
      <c r="G17" s="32"/>
      <c r="H17" s="32"/>
    </row>
    <row r="18" spans="1:9" x14ac:dyDescent="0.2">
      <c r="A18" s="3">
        <v>1.1299999999999999</v>
      </c>
      <c r="B18" s="8" t="s">
        <v>96</v>
      </c>
      <c r="C18" s="8"/>
      <c r="D18" s="42">
        <v>2.99</v>
      </c>
      <c r="E18" s="8">
        <f>'Карлово и Сушица'!E18+Баня!E18+Калофер!E18+Розино!E18+Дъбене!E18+Ведраре!E18+В.Левски!E18+Хр.Даново!E18+Соколица!E18+Г.Домлян!E18+Кърнаре!E18+Куртово!E18+Столетово!E18+с.Иганово!E18+Певците!E18+Московец!E18+М.поле!E18+Каравелово!E18+Богдан!E18+Климент!E18+Войнягово!E18+'Слатина '!E18+Пролом!E18+Бегунци!E18+Домлян!E18+Мраченик!E18+Клисура!E18</f>
        <v>3253.2</v>
      </c>
      <c r="F18" s="9">
        <f>'Карлово и Сушица'!F18+Баня!F18+Калофер!F18+Розино!F18+Дъбене!F18+Ведраре!F18+В.Левски!F18+Хр.Даново!F18+Соколица!F18+Г.Домлян!F18+Кърнаре!F18+Куртово!F18+Столетово!F18+с.Иганово!F18+Певците!F18+Московец!F18+М.поле!F18+Каравелово!F18+Богдан!F18+Климент!F18+Войнягово!F18+'Слатина '!F18+Пролом!F18+Бегунци!F18+Домлян!F18+Мраченик!F18+Клисура!F18</f>
        <v>188192.39400000003</v>
      </c>
      <c r="G18" s="32"/>
      <c r="H18" s="32"/>
    </row>
    <row r="19" spans="1:9" x14ac:dyDescent="0.2">
      <c r="A19" s="3"/>
      <c r="B19" s="18" t="s">
        <v>93</v>
      </c>
      <c r="C19" s="8"/>
      <c r="D19" s="42"/>
      <c r="E19" s="8">
        <f>'Карлово и Сушица'!E19+Баня!E19+Калофер!E19+Розино!E19+Дъбене!E19+Ведраре!E19+В.Левски!E19+Хр.Даново!E19+Соколица!E19+Г.Домлян!E19+Кърнаре!E19+Куртово!E19+Столетово!E19+с.Иганово!E19+Певците!E19+Московец!E19+М.поле!E19+Каравелово!E19+Богдан!E19+Климент!E19+Войнягово!E19+'Слатина '!E19+Пролом!E19+Бегунци!E19+Домлян!E19+Мраченик!E19+Клисура!E19</f>
        <v>0</v>
      </c>
      <c r="F19" s="19">
        <f>'Карлово и Сушица'!F19+Баня!F19+Калофер!F19+Розино!F19+Дъбене!F19+Ведраре!F19+В.Левски!F19+Хр.Даново!F19+Соколица!F19+Г.Домлян!F19+Кърнаре!F19+Куртово!F19+Столетово!F19+с.Иганово!F19+Певците!F19+Московец!F19+М.поле!F19+Каравелово!F19+Богдан!F19+Климент!F19+Войнягово!F19+'Слатина '!F19+Пролом!F19+Бегунци!F19+Домлян!F19+Мраченик!F19+Клисура!F19</f>
        <v>1922958.2340000004</v>
      </c>
      <c r="G19" s="32"/>
      <c r="H19" s="32"/>
    </row>
    <row r="20" spans="1:9" ht="15" x14ac:dyDescent="0.2">
      <c r="A20" s="35">
        <v>2</v>
      </c>
      <c r="B20" s="20" t="s">
        <v>68</v>
      </c>
      <c r="C20" s="8"/>
      <c r="D20" s="93"/>
      <c r="E20" s="8">
        <f>'Карлово и Сушица'!E20+Баня!E20+Калофер!E20+Розино!E20+Дъбене!E20+Ведраре!E20+В.Левски!E20+Хр.Даново!E20+Соколица!E20+Г.Домлян!E20+Кърнаре!E20+Куртово!E20+Столетово!E20+с.Иганово!E20+Певците!E20+Московец!E20+М.поле!E20+Каравелово!E20+Богдан!E20+Климент!E20+Войнягово!E20+'Слатина '!E20+Пролом!E20+Бегунци!E20+Домлян!E20+Мраченик!E20+Клисура!E20</f>
        <v>0</v>
      </c>
      <c r="F20" s="9">
        <f>'Карлово и Сушица'!F20+Баня!F20+Калофер!F20+Розино!F20+Дъбене!F20+Ведраре!F20+В.Левски!F20+Хр.Даново!F20+Соколица!F20+Г.Домлян!F20+Кърнаре!F20+Куртово!F20+Столетово!F20+с.Иганово!F20+Певците!F20+Московец!F20+М.поле!F20+Каравелово!F20+Богдан!F20+Климент!F20+Войнягово!F20+'Слатина '!F20+Пролом!F20+Бегунци!F20+Домлян!F20+Мраченик!F20+Клисура!F20</f>
        <v>0</v>
      </c>
      <c r="G20" s="32"/>
      <c r="H20" s="32"/>
    </row>
    <row r="21" spans="1:9" x14ac:dyDescent="0.2">
      <c r="A21" s="3">
        <v>2.1</v>
      </c>
      <c r="B21" s="37" t="s">
        <v>162</v>
      </c>
      <c r="C21" s="8">
        <f>'Карлово и Сушица'!C21+Баня!C21+Калофер!C21+Розино!C21+Дъбене!C21+Ведраре!C21+В.Левски!C21+Хр.Даново!C21+Соколица!C21+Г.Домлян!C21+Кърнаре!C21+Куртово!C21+Столетово!C21+с.Иганово!C21+Певците!C21+Московец!C21+М.поле!C21+Каравелово!C21+Богдан!C21+Климент!C21+Войнягово!C21+'Слатина '!C21+Пролом!C21+Бегунци!C21+Домлян!C21+Мраченик!C21+Клисура!C21</f>
        <v>0</v>
      </c>
      <c r="D21" s="94">
        <v>600</v>
      </c>
      <c r="E21" s="8">
        <f>'Карлово и Сушица'!E21+Баня!E21+Калофер!E21+Розино!E21+Дъбене!E21+Ведраре!E21+В.Левски!E21+Хр.Даново!E21+Соколица!E21+Г.Домлян!E21+Кърнаре!E21+Куртово!E21+Столетово!E21+с.Иганово!E21+Певците!E21+Московец!E21+М.поле!E21+Каравелово!E21+Богдан!E21+Климент!E21+Войнягово!E21+'Слатина '!E21+Пролом!E21+Бегунци!E21+Домлян!E21+Мраченик!E21+Клисура!E21</f>
        <v>0</v>
      </c>
      <c r="F21" s="9">
        <f>'Карлово и Сушица'!F21+Баня!F21+Калофер!F21+Розино!F21+Дъбене!F21+Ведраре!F21+В.Левски!F21+Хр.Даново!F21+Соколица!F21+Г.Домлян!F21+Кърнаре!F21+Куртово!F21+Столетово!F21+с.Иганово!F21+Певците!F21+Московец!F21+М.поле!F21+Каравелово!F21+Богдан!F21+Климент!F21+Войнягово!F21+'Слатина '!F21+Пролом!F21+Бегунци!F21+Домлян!F21+Мраченик!F21+Клисура!F21</f>
        <v>0</v>
      </c>
      <c r="G21" s="32"/>
      <c r="H21" s="32"/>
    </row>
    <row r="22" spans="1:9" x14ac:dyDescent="0.2">
      <c r="A22" s="3">
        <v>2.2000000000000002</v>
      </c>
      <c r="B22" s="8" t="s">
        <v>77</v>
      </c>
      <c r="C22" s="8">
        <f>'Карлово и Сушица'!C22+Баня!C22+Калофер!C22+Розино!C22+Дъбене!C22+Ведраре!C22+В.Левски!C22+Хр.Даново!C22+Соколица!C22+Г.Домлян!C22+Кърнаре!C22+Куртово!C22+Столетово!C22+с.Иганово!C22+Певците!C22+Московец!C22+М.поле!C22+Каравелово!C22+Богдан!C22+Климент!C22+Войнягово!C22+'Слатина '!C22+Пролом!C22+Бегунци!C22+Домлян!C22+Мраченик!C22+Клисура!C22</f>
        <v>0</v>
      </c>
      <c r="D22" s="42">
        <v>1050</v>
      </c>
      <c r="E22" s="8">
        <f>'Карлово и Сушица'!E22+Баня!E22+Калофер!E22+Розино!E22+Дъбене!E22+Ведраре!E22+В.Левски!E22+Хр.Даново!E22+Соколица!E22+Г.Домлян!E22+Кърнаре!E22+Куртово!E22+Столетово!E22+с.Иганово!E22+Певците!E22+Московец!E22+М.поле!E22+Каравелово!E22+Богдан!E22+Климент!E22+Войнягово!E22+'Слатина '!E22+Пролом!E22+Бегунци!E22+Домлян!E22+Мраченик!E22+Клисура!E22</f>
        <v>0</v>
      </c>
      <c r="F22" s="9">
        <f>'Карлово и Сушица'!F22+Баня!F22+Калофер!F22+Розино!F22+Дъбене!F22+Ведраре!F22+В.Левски!F22+Хр.Даново!F22+Соколица!F22+Г.Домлян!F22+Кърнаре!F22+Куртово!F22+Столетово!F22+с.Иганово!F22+Певците!F22+Московец!F22+М.поле!F22+Каравелово!F22+Богдан!F22+Климент!F22+Войнягово!F22+'Слатина '!F22+Пролом!F22+Бегунци!F22+Домлян!F22+Мраченик!F22+Клисура!F22</f>
        <v>0</v>
      </c>
      <c r="G22" s="32"/>
      <c r="H22" s="32"/>
    </row>
    <row r="23" spans="1:9" x14ac:dyDescent="0.2">
      <c r="A23" s="3">
        <v>2.2999999999999998</v>
      </c>
      <c r="B23" s="8" t="s">
        <v>11</v>
      </c>
      <c r="C23" s="8">
        <f>'Карлово и Сушица'!C23+Баня!C23+Калофер!C23+Розино!C23+Дъбене!C23+Ведраре!C23+В.Левски!C23+Хр.Даново!C23+Соколица!C23+Г.Домлян!C23+Кърнаре!C23+Куртово!C23+Столетово!C23+с.Иганово!C23+Певците!C23+Московец!C23+М.поле!C23+Каравелово!C23+Богдан!C23+Климент!C23+Войнягово!C23+'Слатина '!C23+Пролом!C23+Бегунци!C23+Домлян!C23+Мраченик!C23+Клисура!C23</f>
        <v>0</v>
      </c>
      <c r="D23" s="42">
        <v>40</v>
      </c>
      <c r="E23" s="8">
        <f>'Карлово и Сушица'!E23+Баня!E23+Калофер!E23+Розино!E23+Дъбене!E23+Ведраре!E23+В.Левски!E23+Хр.Даново!E23+Соколица!E23+Г.Домлян!E23+Кърнаре!E23+Куртово!E23+Столетово!E23+с.Иганово!E23+Певците!E23+Московец!E23+М.поле!E23+Каравелово!E23+Богдан!E23+Климент!E23+Войнягово!E23+'Слатина '!E23+Пролом!E23+Бегунци!E23+Домлян!E23+Мраченик!E23+Клисура!E23</f>
        <v>0</v>
      </c>
      <c r="F23" s="9">
        <f>'Карлово и Сушица'!F23+Баня!F23+Калофер!F23+Розино!F23+Дъбене!F23+Ведраре!F23+В.Левски!F23+Хр.Даново!F23+Соколица!F23+Г.Домлян!F23+Кърнаре!F23+Куртово!F23+Столетово!F23+с.Иганово!F23+Певците!F23+Московец!F23+М.поле!F23+Каравелово!F23+Богдан!F23+Климент!F23+Войнягово!F23+'Слатина '!F23+Пролом!F23+Бегунци!F23+Домлян!F23+Мраченик!F23+Клисура!F23</f>
        <v>10000</v>
      </c>
      <c r="G23" s="32"/>
      <c r="H23" s="32"/>
    </row>
    <row r="24" spans="1:9" x14ac:dyDescent="0.2">
      <c r="A24" s="8">
        <v>2.4</v>
      </c>
      <c r="B24" s="8" t="s">
        <v>167</v>
      </c>
      <c r="C24" s="8">
        <f>'Карлово и Сушица'!C24+Баня!C24+Калофер!C24+Розино!C24+Дъбене!C24+Ведраре!C24+В.Левски!C24+Хр.Даново!C24+Соколица!C24+Г.Домлян!C24+Кърнаре!C24+Куртово!C24+Столетово!C24+с.Иганово!C24+Певците!C24+Московец!C24+М.поле!C24+Каравелово!C24+Богдан!C24+Климент!C24+Войнягово!C24+'Слатина '!C24+Пролом!C24+Бегунци!C24+Домлян!C24+Мраченик!C24+Клисура!C24</f>
        <v>0</v>
      </c>
      <c r="D24" s="42"/>
      <c r="E24" s="8">
        <f>'Карлово и Сушица'!E24+Баня!E24+Калофер!E24+Розино!E24+Дъбене!E24+Ведраре!E24+В.Левски!E24+Хр.Даново!E24+Соколица!E24+Г.Домлян!E24+Кърнаре!E24+Куртово!E24+Столетово!E24+с.Иганово!E24+Певците!E24+Московец!E24+М.поле!E24+Каравелово!E24+Богдан!E24+Климент!E24+Войнягово!E24+'Слатина '!E24+Пролом!E24+Бегунци!E24+Домлян!E24+Мраченик!E24+Клисура!E24</f>
        <v>0</v>
      </c>
      <c r="F24" s="9">
        <f>'Карлово и Сушица'!F24+Баня!F24+Калофер!F24+Розино!F24+Дъбене!F24+Ведраре!F24+В.Левски!F24+Хр.Даново!F24+Соколица!F24+Г.Домлян!F24+Кърнаре!F24+Куртово!F24+Столетово!F24+с.Иганово!F24+Певците!F24+Московец!F24+М.поле!F24+Каравелово!F24+Богдан!F24+Климент!F24+Войнягово!F24+'Слатина '!F24+Пролом!F24+Бегунци!F24+Домлян!F24+Мраченик!F24+Клисура!F24</f>
        <v>8000</v>
      </c>
      <c r="G24" s="32"/>
      <c r="H24" s="32"/>
    </row>
    <row r="25" spans="1:9" x14ac:dyDescent="0.2">
      <c r="A25" s="8">
        <v>2.5</v>
      </c>
      <c r="B25" s="8" t="s">
        <v>160</v>
      </c>
      <c r="C25" s="8">
        <f>'Карлово и Сушица'!C25+Баня!C25+Калофер!C25+Розино!C25+Дъбене!C25+Ведраре!C25+В.Левски!C25+Хр.Даново!C25+Соколица!C25+Г.Домлян!C25+Кърнаре!C25+Куртово!C25+Столетово!C25+с.Иганово!C25+Певците!C25+Московец!C25+М.поле!C25+Каравелово!C25+Богдан!C25+Климент!C25+Войнягово!C25+'Слатина '!C25+Пролом!C25+Бегунци!C25+Домлян!C25+Мраченик!C25+Клисура!C25</f>
        <v>0</v>
      </c>
      <c r="D25" s="42">
        <v>250</v>
      </c>
      <c r="E25" s="8">
        <f>'Карлово и Сушица'!E25+Баня!E25+Калофер!E25+Розино!E25+Дъбене!E25+Ведраре!E25+В.Левски!E25+Хр.Даново!E25+Соколица!E25+Г.Домлян!E25+Кърнаре!E25+Куртово!E25+Столетово!E25+с.Иганово!E25+Певците!E25+Московец!E25+М.поле!E25+Каравелово!E25+Богдан!E25+Климент!E25+Войнягово!E25+'Слатина '!E25+Пролом!E25+Бегунци!E25+Домлян!E25+Мраченик!E25+Клисура!E25</f>
        <v>0</v>
      </c>
      <c r="F25" s="9">
        <f>'Карлово и Сушица'!F25+Баня!F25+Калофер!F25+Розино!F25+Дъбене!F25+Ведраре!F25+В.Левски!F25+Хр.Даново!F25+Соколица!F25+Г.Домлян!F25+Кърнаре!F25+Куртово!F25+Столетово!F25+с.Иганово!F25+Певците!F25+Московец!F25+М.поле!F25+Каравелово!F25+Богдан!F25+Климент!F25+Войнягово!F25+'Слатина '!F25+Пролом!F25+Бегунци!F25+Домлян!F25+Мраченик!F25+Клисура!F25</f>
        <v>30000</v>
      </c>
      <c r="G25" s="32"/>
      <c r="H25" s="32"/>
    </row>
    <row r="26" spans="1:9" x14ac:dyDescent="0.2">
      <c r="A26" s="3"/>
      <c r="B26" s="24" t="s">
        <v>76</v>
      </c>
      <c r="C26" s="8">
        <f>'Карлово и Сушица'!C26+Баня!C26+Калофер!C26+Розино!C26+Дъбене!C26+Ведраре!C26+В.Левски!C26+Хр.Даново!C26+Соколица!C26+Г.Домлян!C26+Кърнаре!C26+Куртово!C26+Столетово!C26+с.Иганово!C26+Певците!C26+Московец!C26+М.поле!C26+Каравелово!C26+Богдан!C26+Климент!C26+Войнягово!C26+'Слатина '!C26+Пролом!C26+Бегунци!C26+Домлян!C26+Мраченик!C26+Клисура!C26</f>
        <v>0</v>
      </c>
      <c r="D26" s="95"/>
      <c r="E26" s="8">
        <f>'Карлово и Сушица'!E26+Баня!E26+Калофер!E26+Розино!E26+Дъбене!E26+Ведраре!E26+В.Левски!E26+Хр.Даново!E26+Соколица!E26+Г.Домлян!E26+Кърнаре!E26+Куртово!E26+Столетово!E26+с.Иганово!E26+Певците!E26+Московец!E26+М.поле!E26+Каравелово!E26+Богдан!E26+Климент!E26+Войнягово!E26+'Слатина '!E26+Пролом!E26+Бегунци!E26+Домлян!E26+Мраченик!E26+Клисура!E26</f>
        <v>0</v>
      </c>
      <c r="F26" s="19">
        <f>'Карлово и Сушица'!F26+Баня!F26+Калофер!F26+Розино!F26+Дъбене!F26+Ведраре!F26+В.Левски!F26+Хр.Даново!F26+Соколица!F26+Г.Домлян!F26+Кърнаре!F26+Куртово!F26+Столетово!F26+с.Иганово!F26+Певците!F26+Московец!F26+М.поле!F26+Каравелово!F26+Богдан!F26+Климент!F26+Войнягово!F26+'Слатина '!F26+Пролом!F26+Бегунци!F26+Домлян!F26+Мраченик!F26+Клисура!F26</f>
        <v>48000</v>
      </c>
      <c r="G26" s="32"/>
      <c r="H26" s="32"/>
      <c r="I26" s="32"/>
    </row>
    <row r="27" spans="1:9" ht="15" x14ac:dyDescent="0.2">
      <c r="A27" s="8">
        <v>3</v>
      </c>
      <c r="B27" s="83" t="s">
        <v>70</v>
      </c>
      <c r="C27" s="8"/>
      <c r="D27" s="3"/>
      <c r="E27" s="8">
        <f>'Карлово и Сушица'!E27+Баня!E27+Калофер!E27+Розино!E27+Дъбене!E27+Ведраре!E27+В.Левски!E27+Хр.Даново!E27+Соколица!E27+Г.Домлян!E27+Кърнаре!E27+Куртово!E27+Столетово!E27+с.Иганово!E27+Певците!E27+Московец!E27+М.поле!E27+Каравелово!E27+Богдан!E27+Климент!E27+Войнягово!E27+'Слатина '!E27+Пролом!E27+Бегунци!E27+Домлян!E27+Мраченик!E27+Клисура!E27</f>
        <v>0</v>
      </c>
      <c r="F27" s="9">
        <f>'Карлово и Сушица'!F27+Баня!F27+Калофер!F27+Розино!F27+Дъбене!F27+Ведраре!F27+В.Левски!F27+Хр.Даново!F27+Соколица!F27+Г.Домлян!F27+Кърнаре!F27+Куртово!F27+Столетово!F27+с.Иганово!F27+Певците!F27+Московец!F27+М.поле!F27+Каравелово!F27+Богдан!F27+Климент!F27+Войнягово!F27+'Слатина '!F27+Пролом!F27+Бегунци!F27+Домлян!F27+Мраченик!F27+Клисура!F27</f>
        <v>0</v>
      </c>
      <c r="G27" s="32"/>
      <c r="H27" s="32"/>
    </row>
    <row r="28" spans="1:9" ht="28.5" x14ac:dyDescent="0.2">
      <c r="A28" s="3">
        <v>3.1</v>
      </c>
      <c r="B28" s="77" t="s">
        <v>79</v>
      </c>
      <c r="C28" s="8">
        <f>'Карлово и Сушица'!C28+Баня!C28+Калофер!C28+Розино!C28+Дъбене!C28+Ведраре!C28+В.Левски!C28+Хр.Даново!C28+Соколица!C28+Г.Домлян!C28+Кърнаре!C28+Куртово!C28+Столетово!C28+с.Иганово!C28+Певците!C28+Московец!C28+М.поле!C28+Каравелово!C28+Богдан!C28+Климент!C28+Войнягово!C28+'Слатина '!C28+Пролом!C28+Бегунци!C28+Домлян!C28+Мраченик!C28+Клисура!C28</f>
        <v>30</v>
      </c>
      <c r="D28" s="42" t="s">
        <v>158</v>
      </c>
      <c r="E28" s="8">
        <f>'Карлово и Сушица'!E28+Баня!E28+Калофер!E28+Розино!E28+Дъбене!E28+Ведраре!E28+В.Левски!E28+Хр.Даново!E28+Соколица!E28+Г.Домлян!E28+Кърнаре!E28+Куртово!E28+Столетово!E28+с.Иганово!E28+Певците!E28+Московец!E28+М.поле!E28+Каравелово!E28+Богдан!E28+Климент!E28+Войнягово!E28+'Слатина '!E28+Пролом!E28+Бегунци!E28+Домлян!E28+Мраченик!E28+Клисура!E28</f>
        <v>260</v>
      </c>
      <c r="F28" s="9">
        <f>'Карлово и Сушица'!F28+Баня!F28+Калофер!F28+Розино!F28+Дъбене!F28+Ведраре!F28+В.Левски!F28+Хр.Даново!F28+Соколица!F28+Г.Домлян!F28+Кърнаре!F28+Куртово!F28+Столетово!F28+с.Иганово!F28+Певците!F28+Московец!F28+М.поле!F28+Каравелово!F28+Богдан!F28+Климент!F28+Войнягово!F28+'Слатина '!F28+Пролом!F28+Бегунци!F28+Домлян!F28+Мраченик!F28+Клисура!F28</f>
        <v>74880</v>
      </c>
      <c r="G28" s="32"/>
      <c r="H28" s="32"/>
    </row>
    <row r="29" spans="1:9" ht="25.5" x14ac:dyDescent="0.2">
      <c r="A29" s="3">
        <v>3.2</v>
      </c>
      <c r="B29" s="28" t="s">
        <v>75</v>
      </c>
      <c r="C29" s="8">
        <f>'Карлово и Сушица'!C29+Баня!C29+Калофер!C29+Розино!C29+Дъбене!C29+Ведраре!C29+В.Левски!C29+Хр.Даново!C29+Соколица!C29+Г.Домлян!C29+Кърнаре!C29+Куртово!C29+Столетово!C29+с.Иганово!C29+Певците!C29+Московец!C29+М.поле!C29+Каравелово!C29+Богдан!C29+Климент!C29+Войнягово!C29+'Слатина '!C29+Пролом!C29+Бегунци!C29+Домлян!C29+Мраченик!C29+Клисура!C29</f>
        <v>0</v>
      </c>
      <c r="D29" s="42"/>
      <c r="E29" s="8">
        <f>'Карлово и Сушица'!E29+Баня!E29+Калофер!E29+Розино!E29+Дъбене!E29+Ведраре!E29+В.Левски!E29+Хр.Даново!E29+Соколица!E29+Г.Домлян!E29+Кърнаре!E29+Куртово!E29+Столетово!E29+с.Иганово!E29+Певците!E29+Московец!E29+М.поле!E29+Каравелово!E29+Богдан!E29+Климент!E29+Войнягово!E29+'Слатина '!E29+Пролом!E29+Бегунци!E29+Домлян!E29+Мраченик!E29+Клисура!E29</f>
        <v>0</v>
      </c>
      <c r="F29" s="9">
        <f>'Карлово и Сушица'!F29+Баня!F29+Калофер!F29+Розино!F29+Дъбене!F29+Ведраре!F29+В.Левски!F29+Хр.Даново!F29+Соколица!F29+Г.Домлян!F29+Кърнаре!F29+Куртово!F29+Столетово!F29+с.Иганово!F29+Певците!F29+Московец!F29+М.поле!F29+Каравелово!F29+Богдан!F29+Климент!F29+Войнягово!F29+'Слатина '!F29+Пролом!F29+Бегунци!F29+Домлян!F29+Мраченик!F29+Клисура!F29</f>
        <v>10640</v>
      </c>
      <c r="G29" s="32"/>
      <c r="H29" s="32"/>
    </row>
    <row r="30" spans="1:9" ht="15.75" x14ac:dyDescent="0.2">
      <c r="A30" s="3"/>
      <c r="B30" s="85" t="s">
        <v>92</v>
      </c>
      <c r="C30" s="8">
        <f>'Карлово и Сушица'!C30+Баня!C30+Калофер!C30+Розино!C30+Дъбене!C30+Ведраре!C30+В.Левски!C30+Хр.Даново!C30+Соколица!C30+Г.Домлян!C30+Кърнаре!C30+Куртово!C30+Столетово!C30+с.Иганово!C30+Певците!C30+Московец!C30+М.поле!C30+Каравелово!C30+Богдан!C30+Климент!C30+Войнягово!C30+'Слатина '!C30+Пролом!C30+Бегунци!C30+Домлян!C30+Мраченик!C30+Клисура!C30</f>
        <v>0</v>
      </c>
      <c r="D30" s="81"/>
      <c r="E30" s="8">
        <f>'Карлово и Сушица'!E30+Баня!E30+Калофер!E30+Розино!E30+Дъбене!E30+Ведраре!E30+В.Левски!E30+Хр.Даново!E30+Соколица!E30+Г.Домлян!E30+Кърнаре!E30+Куртово!E30+Столетово!E30+с.Иганово!E30+Певците!E30+Московец!E30+М.поле!E30+Каравелово!E30+Богдан!E30+Климент!E30+Войнягово!E30+'Слатина '!E30+Пролом!E30+Бегунци!E30+Домлян!E30+Мраченик!E30+Клисура!E30</f>
        <v>0</v>
      </c>
      <c r="F30" s="19">
        <f>'Карлово и Сушица'!F30+Баня!F30+Калофер!F30+Розино!F30+Дъбене!F30+Ведраре!F30+В.Левски!F30+Хр.Даново!F30+Соколица!F30+Г.Домлян!F30+Кърнаре!F30+Куртово!F30+Столетово!F30+с.Иганово!F30+Певците!F30+Московец!F30+М.поле!F30+Каравелово!F30+Богдан!F30+Климент!F30+Войнягово!F30+'Слатина '!F30+Пролом!F30+Бегунци!F30+Домлян!F30+Мраченик!F30+Клисура!F30</f>
        <v>85520</v>
      </c>
      <c r="G30" s="32"/>
      <c r="H30" s="32"/>
    </row>
    <row r="31" spans="1:9" ht="15.75" x14ac:dyDescent="0.2">
      <c r="A31" s="4"/>
      <c r="B31" s="5" t="s">
        <v>12</v>
      </c>
      <c r="C31" s="8">
        <f>'Карлово и Сушица'!C31+Баня!C31+Калофер!C31+Розино!C31+Дъбене!C31+Ведраре!C31+В.Левски!C31+Хр.Даново!C31+Соколица!C31+Г.Домлян!C31+Кърнаре!C31+Куртово!C31+Столетово!C31+с.Иганово!C31+Певците!C31+Московец!C31+М.поле!C31+Каравелово!C31+Богдан!C31+Климент!C31+Войнягово!C31+'Слатина '!C31+Пролом!C31+Бегунци!C31+Домлян!C31+Мраченик!C31+Клисура!C31</f>
        <v>0</v>
      </c>
      <c r="D31" s="96"/>
      <c r="E31" s="8">
        <f>'Карлово и Сушица'!E31+Баня!E31+Калофер!E31+Розино!E31+Дъбене!E31+Ведраре!E31+В.Левски!E31+Хр.Даново!E31+Соколица!E31+Г.Домлян!E31+Кърнаре!E31+Куртово!E31+Столетово!E31+с.Иганово!E31+Певците!E31+Московец!E31+М.поле!E31+Каравелово!E31+Богдан!E31+Климент!E31+Войнягово!E31+'Слатина '!E31+Пролом!E31+Бегунци!E31+Домлян!E31+Мраченик!E31+Клисура!E31</f>
        <v>0</v>
      </c>
      <c r="F31" s="19">
        <f>'Карлово и Сушица'!F31+Баня!F31+Калофер!F31+Розино!F31+Дъбене!F31+Ведраре!F31+В.Левски!F31+Хр.Даново!F31+Соколица!F31+Г.Домлян!F31+Кърнаре!F31+Куртово!F31+Столетово!F31+с.Иганово!F31+Певците!F31+Московец!F31+М.поле!F31+Каравелово!F31+Богдан!F31+Климент!F31+Войнягово!F31+'Слатина '!F31+Пролом!F31+Бегунци!F31+Домлян!F31+Мраченик!F31+Клисура!F31</f>
        <v>2056478.2340000002</v>
      </c>
      <c r="G31" s="32"/>
      <c r="H31" s="32"/>
    </row>
    <row r="32" spans="1:9" ht="51" customHeight="1" x14ac:dyDescent="0.2">
      <c r="A32" s="4" t="s">
        <v>69</v>
      </c>
      <c r="B32" s="85" t="s">
        <v>94</v>
      </c>
      <c r="C32" s="8"/>
      <c r="D32" s="97"/>
      <c r="E32" s="8"/>
      <c r="F32" s="9"/>
      <c r="G32" s="32"/>
      <c r="H32" s="32"/>
    </row>
    <row r="33" spans="1:9" ht="15" x14ac:dyDescent="0.2">
      <c r="A33" s="72">
        <v>1</v>
      </c>
      <c r="B33" s="79" t="s">
        <v>80</v>
      </c>
      <c r="C33" s="8">
        <f>'Карлово и Сушица'!C33+Баня!C33+Калофер!C33+Розино!C33+Дъбене!C33+Ведраре!C33+В.Левски!C33+Хр.Даново!C33+Соколица!C33+Г.Домлян!C33+Кърнаре!C33+Куртово!C33+Столетово!C33+с.Иганово!C33+Певците!C33+Московец!C33+М.поле!C33+Каравелово!C33+Богдан!C33+Климент!C33+Войнягово!C33+'Слатина '!C33+Пролом!C33+Бегунци!C33+Домлян!C33+Мраченик!C33+Клисура!C33</f>
        <v>9900</v>
      </c>
      <c r="D33" s="33">
        <v>5</v>
      </c>
      <c r="E33" s="8">
        <f>'Карлово и Сушица'!E33+Баня!E33+Калофер!E33+Розино!E33+Дъбене!E33+Ведраре!E33+В.Левски!E33+Хр.Даново!E33+Соколица!E33+Г.Домлян!E33+Кърнаре!E33+Куртово!E33+Столетово!E33+с.Иганово!E33+Певците!E33+Московец!E33+М.поле!E33+Каравелово!E33+Богдан!E33+Климент!E33+Войнягово!E33+'Слатина '!E33+Пролом!E33+Бегунци!E33+Домлян!E33+Мраченик!E33+Клисура!E33</f>
        <v>0</v>
      </c>
      <c r="F33" s="9">
        <f>'Карлово и Сушица'!F33+Баня!F33+Калофер!F33+Розино!F33+Дъбене!F33+Ведраре!F33+В.Левски!F33+Хр.Даново!F33+Соколица!F33+Г.Домлян!F33+Кърнаре!F33+Куртово!F33+Столетово!F33+с.Иганово!F33+Певците!F33+Московец!F33+М.поле!F33+Каравелово!F33+Богдан!F33+Климент!F33+Войнягово!F33+'Слатина '!F33+Пролом!F33+Бегунци!F33+Домлян!F33+Мраченик!F33+Клисура!F33</f>
        <v>49500</v>
      </c>
      <c r="G33" s="32"/>
      <c r="H33" s="32"/>
    </row>
    <row r="34" spans="1:9" ht="15" x14ac:dyDescent="0.2">
      <c r="A34" s="72">
        <v>2</v>
      </c>
      <c r="B34" s="79" t="s">
        <v>81</v>
      </c>
      <c r="C34" s="8">
        <f>'Карлово и Сушица'!C34+Баня!C34+Калофер!C34+Розино!C34+Дъбене!C34+Ведраре!C34+В.Левски!C34+Хр.Даново!C34+Соколица!C34+Г.Домлян!C34+Кърнаре!C34+Куртово!C34+Столетово!C34+с.Иганово!C34+Певците!C34+Московец!C34+М.поле!C34+Каравелово!C34+Богдан!C34+Климент!C34+Войнягово!C34+'Слатина '!C34+Пролом!C34+Бегунци!C34+Домлян!C34+Мраченик!C34+Клисура!C34</f>
        <v>9900</v>
      </c>
      <c r="D34" s="33">
        <v>47.5</v>
      </c>
      <c r="E34" s="8">
        <f>'Карлово и Сушица'!E34+Баня!E34+Калофер!E34+Розино!E34+Дъбене!E34+Ведраре!E34+В.Левски!E34+Хр.Даново!E34+Соколица!E34+Г.Домлян!E34+Кърнаре!E34+Куртово!E34+Столетово!E34+с.Иганово!E34+Певците!E34+Московец!E34+М.поле!E34+Каравелово!E34+Богдан!E34+Климент!E34+Войнягово!E34+'Слатина '!E34+Пролом!E34+Бегунци!E34+Домлян!E34+Мраченик!E34+Клисура!E34</f>
        <v>0</v>
      </c>
      <c r="F34" s="9">
        <f>'Карлово и Сушица'!F34+Баня!F34+Калофер!F34+Розино!F34+Дъбене!F34+Ведраре!F34+В.Левски!F34+Хр.Даново!F34+Соколица!F34+Г.Домлян!F34+Кърнаре!F34+Куртово!F34+Столетово!F34+с.Иганово!F34+Певците!F34+Московец!F34+М.поле!F34+Каравелово!F34+Богдан!F34+Климент!F34+Войнягово!F34+'Слатина '!F34+Пролом!F34+Бегунци!F34+Домлян!F34+Мраченик!F34+Клисура!F34</f>
        <v>470250</v>
      </c>
      <c r="G34" s="32"/>
      <c r="H34" s="32"/>
    </row>
    <row r="35" spans="1:9" ht="15" x14ac:dyDescent="0.2">
      <c r="A35" s="72">
        <v>3</v>
      </c>
      <c r="B35" s="28" t="s">
        <v>71</v>
      </c>
      <c r="C35" s="8">
        <f>'Карлово и Сушица'!C35+Баня!C35+Калофер!C35+Розино!C35+Дъбене!C35+Ведраре!C35+В.Левски!C35+Хр.Даново!C35+Соколица!C35+Г.Домлян!C35+Кърнаре!C35+Куртово!C35+Столетово!C35+с.Иганово!C35+Певците!C35+Московец!C35+М.поле!C35+Каравелово!C35+Богдан!C35+Климент!C35+Войнягово!C35+'Слатина '!C35+Пролом!C35+Бегунци!C35+Домлян!C35+Мраченик!C35+Клисура!C35</f>
        <v>0</v>
      </c>
      <c r="D35" s="3"/>
      <c r="E35" s="8">
        <f>'Карлово и Сушица'!E35+Баня!E35+Калофер!E35+Розино!E35+Дъбене!E35+Ведраре!E35+В.Левски!E35+Хр.Даново!E35+Соколица!E35+Г.Домлян!E35+Кърнаре!E35+Куртово!E35+Столетово!E35+с.Иганово!E35+Певците!E35+Московец!E35+М.поле!E35+Каравелово!E35+Богдан!E35+Климент!E35+Войнягово!E35+'Слатина '!E35+Пролом!E35+Бегунци!E35+Домлян!E35+Мраченик!E35+Клисура!E35</f>
        <v>0</v>
      </c>
      <c r="F35" s="9">
        <f>'Карлово и Сушица'!F35+Баня!F35+Калофер!F35+Розино!F35+Дъбене!F35+Ведраре!F35+В.Левски!F35+Хр.Даново!F35+Соколица!F35+Г.Домлян!F35+Кърнаре!F35+Куртово!F35+Столетово!F35+с.Иганово!F35+Певците!F35+Московец!F35+М.поле!F35+Каравелово!F35+Богдан!F35+Климент!F35+Войнягово!F35+'Слатина '!F35+Пролом!F35+Бегунци!F35+Домлян!F35+Мраченик!F35+Клисура!F35</f>
        <v>216811.31399999998</v>
      </c>
      <c r="G35" s="32"/>
      <c r="H35" s="32"/>
    </row>
    <row r="36" spans="1:9" ht="20.25" customHeight="1" x14ac:dyDescent="0.2">
      <c r="A36" s="3">
        <v>3.1</v>
      </c>
      <c r="B36" s="8" t="s">
        <v>14</v>
      </c>
      <c r="C36" s="8">
        <f>'Карлово и Сушица'!C36+Баня!C36+Калофер!C36+Розино!C36+Дъбене!C36+Ведраре!C36+В.Левски!C36+Хр.Даново!C36+Соколица!C36+Г.Домлян!C36+Кърнаре!C36+Куртово!C36+Столетово!C36+с.Иганово!C36+Певците!C36+Московец!C36+М.поле!C36+Каравелово!C36+Богдан!C36+Климент!C36+Войнягово!C36+'Слатина '!C36+Пролом!C36+Бегунци!C36+Домлян!C36+Мраченик!C36+Клисура!C36</f>
        <v>2475.0400000000004</v>
      </c>
      <c r="D36" s="42">
        <v>21.9</v>
      </c>
      <c r="E36" s="40">
        <f>'Карлово и Сушица'!E36+Баня!E36+Калофер!E36+Розино!E36+Дъбене!E36+Ведраре!E36+В.Левски!E36+Хр.Даново!E36+Соколица!E36+Г.Домлян!E36+Кърнаре!E36+Куртово!E36+Столетово!E36+с.Иганово!E36+Певците!E36+Московец!E36+М.поле!E36+Каравелово!E36+Богдан!E36+Климент!E36+Войнягово!E36+'Слатина '!E36+Пролом!E36+Бегунци!E36+Домлян!E36+Мраченик!E36+Клисура!E36</f>
        <v>1.0000000000000002</v>
      </c>
      <c r="F36" s="9">
        <f>'Карлово и Сушица'!F36+Баня!F36+Калофер!F36+Розино!F36+Дъбене!F36+Ведраре!F36+В.Левски!F36+Хр.Даново!F36+Соколица!F36+Г.Домлян!F36+Кърнаре!F36+Куртово!F36+Столетово!F36+с.Иганово!F36+Певците!F36+Московец!F36+М.поле!F36+Каравелово!F36+Богдан!F36+Климент!F36+Войнягово!F36+'Слатина '!F36+Пролом!F36+Бегунци!F36+Домлян!F36+Мраченик!F36+Клисура!F36</f>
        <v>54203.376000000004</v>
      </c>
      <c r="G36" s="32"/>
      <c r="H36" s="32"/>
    </row>
    <row r="37" spans="1:9" ht="20.25" customHeight="1" x14ac:dyDescent="0.2">
      <c r="A37" s="3">
        <v>3.2</v>
      </c>
      <c r="B37" s="8" t="s">
        <v>13</v>
      </c>
      <c r="C37" s="8">
        <f>'Карлово и Сушица'!C37+Баня!C37+Калофер!C37+Розино!C37+Дъбене!C37+Ведраре!C37+В.Левски!C37+Хр.Даново!C37+Соколица!C37+Г.Домлян!C37+Кърнаре!C37+Куртово!C37+Столетово!C37+с.Иганово!C37+Певците!C37+Московец!C37+М.поле!C37+Каравелово!C37+Богдан!C37+Климент!C37+Войнягово!C37+'Слатина '!C37+Пролом!C37+Бегунци!C37+Домлян!C37+Мраченик!C37+Клисура!C37</f>
        <v>7425.0200000000013</v>
      </c>
      <c r="D37" s="42">
        <v>21.9</v>
      </c>
      <c r="E37" s="40">
        <f>'Карлово и Сушица'!E37+Баня!E37+Калофер!E37+Розино!E37+Дъбене!E37+Ведраре!E37+В.Левски!E37+Хр.Даново!E37+Соколица!E37+Г.Домлян!E37+Кърнаре!E37+Куртово!E37+Столетово!E37+с.Иганово!E37+Певците!E37+Московец!E37+М.поле!E37+Каравелово!E37+Богдан!E37+Климент!E37+Войнягово!E37+'Слатина '!E37+Пролом!E37+Бегунци!E37+Домлян!E37+Мраченик!E37+Клисура!E37</f>
        <v>1.0000000000000002</v>
      </c>
      <c r="F37" s="9">
        <f>'Карлово и Сушица'!F37+Баня!F37+Калофер!F37+Розино!F37+Дъбене!F37+Ведраре!F37+В.Левски!F37+Хр.Даново!F37+Соколица!F37+Г.Домлян!F37+Кърнаре!F37+Куртово!F37+Столетово!F37+с.Иганово!F37+Певците!F37+Московец!F37+М.поле!F37+Каравелово!F37+Богдан!F37+Климент!F37+Войнягово!F37+'Слатина '!F37+Пролом!F37+Бегунци!F37+Домлян!F37+Мраченик!F37+Клисура!F37</f>
        <v>162607.93799999994</v>
      </c>
      <c r="G37" s="32"/>
      <c r="H37" s="32"/>
    </row>
    <row r="38" spans="1:9" ht="25.5" x14ac:dyDescent="0.2">
      <c r="A38" s="72">
        <v>4</v>
      </c>
      <c r="B38" s="28" t="s">
        <v>82</v>
      </c>
      <c r="C38" s="8">
        <f>'Карлово и Сушица'!C38+Баня!C38+Калофер!C38+Розино!C38+Дъбене!C38+Ведраре!C38+В.Левски!C38+Хр.Даново!C38+Соколица!C38+Г.Домлян!C38+Кърнаре!C38+Куртово!C38+Столетово!C38+с.Иганово!C38+Певците!C38+Московец!C38+М.поле!C38+Каравелово!C38+Богдан!C38+Климент!C38+Войнягово!C38+'Слатина '!C38+Пролом!C38+Бегунци!C38+Домлян!C38+Мраченик!C38+Клисура!C38</f>
        <v>6000</v>
      </c>
      <c r="D38" s="3">
        <v>19.899999999999999</v>
      </c>
      <c r="E38" s="8">
        <f>'Карлово и Сушица'!E38+Баня!E38+Калофер!E38+Розино!E38+Дъбене!E38+Ведраре!E38+В.Левски!E38+Хр.Даново!E38+Соколица!E38+Г.Домлян!E38+Кърнаре!E38+Куртово!E38+Столетово!E38+с.Иганово!E38+Певците!E38+Московец!E38+М.поле!E38+Каравелово!E38+Богдан!E38+Климент!E38+Войнягово!E38+'Слатина '!E38+Пролом!E38+Бегунци!E38+Домлян!E38+Мраченик!E38+Клисура!E38</f>
        <v>0</v>
      </c>
      <c r="F38" s="9">
        <f>'Карлово и Сушица'!F38+Баня!F38+Калофер!F38+Розино!F38+Дъбене!F38+Ведраре!F38+В.Левски!F38+Хр.Даново!F38+Соколица!F38+Г.Домлян!F38+Кърнаре!F38+Куртово!F38+Столетово!F38+с.Иганово!F38+Певците!F38+Московец!F38+М.поле!F38+Каравелово!F38+Богдан!F38+Климент!F38+Войнягово!F38+'Слатина '!F38+Пролом!F38+Бегунци!F38+Домлян!F38+Мраченик!F38+Клисура!F38</f>
        <v>119399.99999999999</v>
      </c>
      <c r="G38" s="32"/>
      <c r="H38" s="32"/>
    </row>
    <row r="39" spans="1:9" ht="15" x14ac:dyDescent="0.2">
      <c r="A39" s="72">
        <v>5</v>
      </c>
      <c r="B39" s="8" t="s">
        <v>72</v>
      </c>
      <c r="C39" s="8">
        <f>'Карлово и Сушица'!C39+Баня!C39+Калофер!C39+Розино!C39+Дъбене!C39+Ведраре!C39+В.Левски!C39+Хр.Даново!C39+Соколица!C39+Г.Домлян!C39+Кърнаре!C39+Куртово!C39+Столетово!C39+с.Иганово!C39+Певците!C39+Московец!C39+М.поле!C39+Каравелово!C39+Богдан!C39+Климент!C39+Войнягово!C39+'Слатина '!C39+Пролом!C39+Бегунци!C39+Домлян!C39+Мраченик!C39+Клисура!C39</f>
        <v>15000</v>
      </c>
      <c r="D39" s="3">
        <v>20.9</v>
      </c>
      <c r="E39" s="8">
        <f>'Карлово и Сушица'!E39+Баня!E39+Калофер!E39+Розино!E39+Дъбене!E39+Ведраре!E39+В.Левски!E39+Хр.Даново!E39+Соколица!E39+Г.Домлян!E39+Кърнаре!E39+Куртово!E39+Столетово!E39+с.Иганово!E39+Певците!E39+Московец!E39+М.поле!E39+Каравелово!E39+Богдан!E39+Климент!E39+Войнягово!E39+'Слатина '!E39+Пролом!E39+Бегунци!E39+Домлян!E39+Мраченик!E39+Клисура!E39</f>
        <v>0</v>
      </c>
      <c r="F39" s="9">
        <f>'Карлово и Сушица'!F39+Баня!F39+Калофер!F39+Розино!F39+Дъбене!F39+Ведраре!F39+В.Левски!F39+Хр.Даново!F39+Соколица!F39+Г.Домлян!F39+Кърнаре!F39+Куртово!F39+Столетово!F39+с.Иганово!F39+Певците!F39+Московец!F39+М.поле!F39+Каравелово!F39+Богдан!F39+Климент!F39+Войнягово!F39+'Слатина '!F39+Пролом!F39+Бегунци!F39+Домлян!F39+Мраченик!F39+Клисура!F39</f>
        <v>313500</v>
      </c>
      <c r="G39" s="32"/>
      <c r="H39" s="32"/>
    </row>
    <row r="40" spans="1:9" ht="15.75" x14ac:dyDescent="0.2">
      <c r="A40" s="27"/>
      <c r="B40" s="5" t="s">
        <v>6</v>
      </c>
      <c r="C40" s="8"/>
      <c r="D40" s="3"/>
      <c r="E40" s="8"/>
      <c r="F40" s="19">
        <f>'Карлово и Сушица'!F40+Баня!F40+Калофер!F40+Розино!F40+Дъбене!F40+Ведраре!F40+В.Левски!F40+Хр.Даново!F40+Соколица!F40+Г.Домлян!F40+Кърнаре!F40+Куртово!F40+Столетово!F40+с.Иганово!F40+Певците!F40+Московец!F40+М.поле!F40+Каравелово!F40+Богдан!F40+Климент!F40+Войнягово!F40+'Слатина '!F40+Пролом!F40+Бегунци!F40+Домлян!F40+Мраченик!F40+Клисура!F40</f>
        <v>1169461.3139999995</v>
      </c>
      <c r="G40" s="32"/>
      <c r="H40" s="32"/>
    </row>
    <row r="41" spans="1:9" ht="31.5" x14ac:dyDescent="0.2">
      <c r="A41" s="4" t="s">
        <v>83</v>
      </c>
      <c r="B41" s="11" t="s">
        <v>84</v>
      </c>
      <c r="C41" s="8"/>
      <c r="D41" s="3"/>
      <c r="E41" s="8"/>
      <c r="F41" s="9"/>
      <c r="G41" s="32"/>
      <c r="H41" s="32"/>
    </row>
    <row r="42" spans="1:9" x14ac:dyDescent="0.2">
      <c r="A42" s="8">
        <v>1</v>
      </c>
      <c r="B42" s="28" t="s">
        <v>85</v>
      </c>
      <c r="C42" s="8">
        <f>'Карлово и Сушица'!C42+Баня!C42+Калофер!C42+Розино!C42+Дъбене!C42+Ведраре!C42+В.Левски!C42+Хр.Даново!C42+Соколица!C42+Г.Домлян!C42+Кърнаре!C42+Куртово!C42+Столетово!C42+с.Иганово!C42+Певците!C42+Московец!C42+М.поле!C42+Каравелово!C42+Богдан!C42+Климент!C42+Войнягово!C42+'Слатина '!C42+Пролом!C42+Бегунци!C42+Домлян!C42+Мраченик!C42+Клисура!C42</f>
        <v>0</v>
      </c>
      <c r="D42" s="98"/>
      <c r="E42" s="8">
        <f>'Карлово и Сушица'!E42+Баня!E42+Калофер!E42+Розино!E42+Дъбене!E42+Ведраре!E42+В.Левски!E42+Хр.Даново!E42+Соколица!E42+Г.Домлян!E42+Кърнаре!E42+Куртово!E42+Столетово!E42+с.Иганово!E42+Певците!E42+Московец!E42+М.поле!E42+Каравелово!E42+Богдан!E42+Климент!E42+Войнягово!E42+'Слатина '!E42+Пролом!E42+Бегунци!E42+Домлян!E42+Мраченик!E42+Клисура!E42</f>
        <v>0</v>
      </c>
      <c r="F42" s="9">
        <f>'Карлово и Сушица'!F42+Баня!F42+Калофер!F42+Розино!F42+Дъбене!F42+Ведраре!F42+В.Левски!F42+Хр.Даново!F42+Соколица!F42+Г.Домлян!F42+Кърнаре!F42+Куртово!F42+Столетово!F42+с.Иганово!F42+Певците!F42+Московец!F42+М.поле!F42+Каравелово!F42+Богдан!F42+Климент!F42+Войнягово!F42+'Слатина '!F42+Пролом!F42+Бегунци!F42+Домлян!F42+Мраченик!F42+Клисура!F42</f>
        <v>88300</v>
      </c>
      <c r="G42" s="32"/>
      <c r="H42" s="32"/>
    </row>
    <row r="43" spans="1:9" ht="25.5" x14ac:dyDescent="0.2">
      <c r="A43" s="8">
        <v>2</v>
      </c>
      <c r="B43" s="28" t="s">
        <v>15</v>
      </c>
      <c r="C43" s="8">
        <f>'Карлово и Сушица'!C43+Баня!C43+Калофер!C43+Розино!C43+Дъбене!C43+Ведраре!C43+В.Левски!C43+Хр.Даново!C43+Соколица!C43+Г.Домлян!C43+Кърнаре!C43+Куртово!C43+Столетово!C43+с.Иганово!C43+Певците!C43+Московец!C43+М.поле!C43+Каравелово!C43+Богдан!C43+Климент!C43+Войнягово!C43+'Слатина '!C43+Пролом!C43+Бегунци!C43+Домлян!C43+Мраченик!C43+Клисура!C43</f>
        <v>0</v>
      </c>
      <c r="D43" s="98"/>
      <c r="E43" s="8">
        <f>'Карлово и Сушица'!E43+Баня!E43+Калофер!E43+Розино!E43+Дъбене!E43+Ведраре!E43+В.Левски!E43+Хр.Даново!E43+Соколица!E43+Г.Домлян!E43+Кърнаре!E43+Куртово!E43+Столетово!E43+с.Иганово!E43+Певците!E43+Московец!E43+М.поле!E43+Каравелово!E43+Богдан!E43+Климент!E43+Войнягово!E43+'Слатина '!E43+Пролом!E43+Бегунци!E43+Домлян!E43+Мраченик!E43+Клисура!E43</f>
        <v>0</v>
      </c>
      <c r="F43" s="9">
        <f>'Карлово и Сушица'!F43+Баня!F43+Калофер!F43+Розино!F43+Дъбене!F43+Ведраре!F43+В.Левски!F43+Хр.Даново!F43+Соколица!F43+Г.Домлян!F43+Кърнаре!F43+Куртово!F43+Столетово!F43+с.Иганово!F43+Певците!F43+Московец!F43+М.поле!F43+Каравелово!F43+Богдан!F43+Климент!F43+Войнягово!F43+'Слатина '!F43+Пролом!F43+Бегунци!F43+Домлян!F43+Мраченик!F43+Клисура!F43</f>
        <v>10000</v>
      </c>
      <c r="G43" s="32"/>
      <c r="H43" s="32"/>
    </row>
    <row r="44" spans="1:9" ht="21" customHeight="1" x14ac:dyDescent="0.2">
      <c r="A44" s="8">
        <v>3</v>
      </c>
      <c r="B44" s="8" t="s">
        <v>87</v>
      </c>
      <c r="C44" s="8">
        <f>'Карлово и Сушица'!C44+Баня!C44+Калофер!C44+Розино!C44+Дъбене!C44+Ведраре!C44+В.Левски!C44+Хр.Даново!C44+Соколица!C44+Г.Домлян!C44+Кърнаре!C44+Куртово!C44+Столетово!C44+с.Иганово!C44+Певците!C44+Московец!C44+М.поле!C44+Каравелово!C44+Богдан!C44+Климент!C44+Войнягово!C44+'Слатина '!C44+Пролом!C44+Бегунци!C44+Домлян!C44+Мраченик!C44+Клисура!C44</f>
        <v>0</v>
      </c>
      <c r="D44" s="42"/>
      <c r="E44" s="8">
        <f>'Карлово и Сушица'!E44+Баня!E44+Калофер!E44+Розино!E44+Дъбене!E44+Ведраре!E44+В.Левски!E44+Хр.Даново!E44+Соколица!E44+Г.Домлян!E44+Кърнаре!E44+Куртово!E44+Столетово!E44+с.Иганово!E44+Певците!E44+Московец!E44+М.поле!E44+Каравелово!E44+Богдан!E44+Климент!E44+Войнягово!E44+'Слатина '!E44+Пролом!E44+Бегунци!E44+Домлян!E44+Мраченик!E44+Клисура!E44</f>
        <v>0</v>
      </c>
      <c r="F44" s="9">
        <f>'Карлово и Сушица'!F44+Баня!F44+Калофер!F44+Розино!F44+Дъбене!F44+Ведраре!F44+В.Левски!F44+Хр.Даново!F44+Соколица!F44+Г.Домлян!F44+Кърнаре!F44+Куртово!F44+Столетово!F44+с.Иганово!F44+Певците!F44+Московец!F44+М.поле!F44+Каравелово!F44+Богдан!F44+Климент!F44+Войнягово!F44+'Слатина '!F44+Пролом!F44+Бегунци!F44+Домлян!F44+Мраченик!F44+Клисура!F44</f>
        <v>1262866.04</v>
      </c>
      <c r="G44" s="32"/>
      <c r="H44" s="32"/>
      <c r="I44" s="32"/>
    </row>
    <row r="45" spans="1:9" x14ac:dyDescent="0.2">
      <c r="A45" s="8">
        <v>3.1</v>
      </c>
      <c r="B45" s="8" t="s">
        <v>74</v>
      </c>
      <c r="C45" s="8">
        <f>'Карлово и Сушица'!C45+Баня!C45+Калофер!C45+Розино!C45+Дъбене!C45+Ведраре!C45+В.Левски!C45+Хр.Даново!C45+Соколица!C45+Г.Домлян!C45+Кърнаре!C45+Куртово!C45+Столетово!C45+с.Иганово!C45+Певците!C45+Московец!C45+М.поле!C45+Каравелово!C45+Богдан!C45+Климент!C45+Войнягово!C45+'Слатина '!C45+Пролом!C45+Бегунци!C45+Домлян!C45+Мраченик!C45+Клисура!C45</f>
        <v>85</v>
      </c>
      <c r="D45" s="42">
        <v>1091</v>
      </c>
      <c r="E45" s="8">
        <v>12</v>
      </c>
      <c r="F45" s="9">
        <f>'Карлово и Сушица'!F45+Баня!F45+Калофер!F45+Розино!F45+Дъбене!F45+Ведраре!F45+В.Левски!F45+Хр.Даново!F45+Соколица!F45+Г.Домлян!F45+Кърнаре!F45+Куртово!F45+Столетово!F45+с.Иганово!F45+Певците!F45+Московец!F45+М.поле!F45+Каравелово!F45+Богдан!F45+Климент!F45+Войнягово!F45+'Слатина '!F45+Пролом!F45+Бегунци!F45+Домлян!F45+Мраченик!F45+Клисура!F45</f>
        <v>1112820</v>
      </c>
      <c r="G45" s="32"/>
      <c r="H45" s="32"/>
    </row>
    <row r="46" spans="1:9" x14ac:dyDescent="0.2">
      <c r="A46" s="8">
        <v>3.2</v>
      </c>
      <c r="B46" s="8" t="s">
        <v>73</v>
      </c>
      <c r="C46" s="8">
        <f>'Карлово и Сушица'!C46+Баня!C46+Калофер!C46+Розино!C46+Дъбене!C46+Ведраре!C46+В.Левски!C46+Хр.Даново!C46+Соколица!C46+Г.Домлян!C46+Кърнаре!C46+Куртово!C46+Столетово!C46+с.Иганово!C46+Певците!C46+Московец!C46+М.поле!C46+Каравелово!C46+Богдан!C46+Климент!C46+Войнягово!C46+'Слатина '!C46+Пролом!C46+Бегунци!C46+Домлян!C46+Мраченик!C46+Клисура!C46</f>
        <v>0</v>
      </c>
      <c r="D46" s="42"/>
      <c r="E46" s="8">
        <f>'Карлово и Сушица'!E46+Баня!E46+Калофер!E46+Розино!E46+Дъбене!E46+Ведраре!E46+В.Левски!E46+Хр.Даново!E46+Соколица!E46+Г.Домлян!E46+Кърнаре!E46+Куртово!E46+Столетово!E46+с.Иганово!E46+Певците!E46+Московец!E46+М.поле!E46+Каравелово!E46+Богдан!E46+Климент!E46+Войнягово!E46+'Слатина '!E46+Пролом!E46+Бегунци!E46+Домлян!E46+Мраченик!E46+Клисура!E46</f>
        <v>0</v>
      </c>
      <c r="F46" s="9">
        <f>'Карлово и Сушица'!F46+Баня!F46+Калофер!F46+Розино!F46+Дъбене!F46+Ведраре!F46+В.Левски!F46+Хр.Даново!F46+Соколица!F46+Г.Домлян!F46+Кърнаре!F46+Куртово!F46+Столетово!F46+с.Иганово!F46+Певците!F46+Московец!F46+М.поле!F46+Каравелово!F46+Богдан!F46+Климент!F46+Войнягово!F46+'Слатина '!F46+Пролом!F46+Бегунци!F46+Домлян!F46+Мраченик!F46+Клисура!F46</f>
        <v>150046.03999999998</v>
      </c>
      <c r="G46" s="32"/>
      <c r="H46" s="32"/>
    </row>
    <row r="47" spans="1:9" x14ac:dyDescent="0.2">
      <c r="A47" s="8">
        <v>4</v>
      </c>
      <c r="B47" s="28" t="s">
        <v>88</v>
      </c>
      <c r="C47" s="8">
        <f>'Карлово и Сушица'!C47+Баня!C47+Калофер!C47+Розино!C47+Дъбене!C47+Ведраре!C47+В.Левски!C47+Хр.Даново!C47+Соколица!C47+Г.Домлян!C47+Кърнаре!C47+Куртово!C47+Столетово!C47+с.Иганово!C47+Певците!C47+Московец!C47+М.поле!C47+Каравелово!C47+Богдан!C47+Климент!C47+Войнягово!C47+'Слатина '!C47+Пролом!C47+Бегунци!C47+Домлян!C47+Мраченик!C47+Клисура!C47</f>
        <v>10</v>
      </c>
      <c r="D47" s="42">
        <v>320</v>
      </c>
      <c r="E47" s="8">
        <f>'Карлово и Сушица'!E47+Баня!E47+Калофер!E47+Розино!E47+Дъбене!E47+Ведраре!E47+В.Левски!E47+Хр.Даново!E47+Соколица!E47+Г.Домлян!E47+Кърнаре!E47+Куртово!E47+Столетово!E47+с.Иганово!E47+Певците!E47+Московец!E47+М.поле!E47+Каравелово!E47+Богдан!E47+Климент!E47+Войнягово!E47+'Слатина '!E47+Пролом!E47+Бегунци!E47+Домлян!E47+Мраченик!E47+Клисура!E47</f>
        <v>0</v>
      </c>
      <c r="F47" s="9">
        <f>'Карлово и Сушица'!F47+Баня!F47+Калофер!F47+Розино!F47+Дъбене!F47+Ведраре!F47+В.Левски!F47+Хр.Даново!F47+Соколица!F47+Г.Домлян!F47+Кърнаре!F47+Куртово!F47+Столетово!F47+с.Иганово!F47+Певците!F47+Московец!F47+М.поле!F47+Каравелово!F47+Богдан!F47+Климент!F47+Войнягово!F47+'Слатина '!F47+Пролом!F47+Бегунци!F47+Домлян!F47+Мраченик!F47+Клисура!F47</f>
        <v>3200</v>
      </c>
      <c r="G47" s="32"/>
      <c r="H47" s="32"/>
    </row>
    <row r="48" spans="1:9" x14ac:dyDescent="0.2">
      <c r="A48" s="8">
        <v>5</v>
      </c>
      <c r="B48" s="8" t="s">
        <v>89</v>
      </c>
      <c r="C48" s="8">
        <f>'Карлово и Сушица'!C48+Баня!C48+Калофер!C48+Розино!C48+Дъбене!C48+Ведраре!C48+В.Левски!C48+Хр.Даново!C48+Соколица!C48+Г.Домлян!C48+Кърнаре!C48+Куртово!C48+Столетово!C48+с.Иганово!C48+Певците!C48+Московец!C48+М.поле!C48+Каравелово!C48+Богдан!C48+Климент!C48+Войнягово!C48+'Слатина '!C48+Пролом!C48+Бегунци!C48+Домлян!C48+Мраченик!C48+Клисура!C48</f>
        <v>421</v>
      </c>
      <c r="D48" s="42">
        <v>15</v>
      </c>
      <c r="E48" s="8">
        <v>2</v>
      </c>
      <c r="F48" s="9">
        <f>'Карлово и Сушица'!F48+Баня!F48+Калофер!F48+Розино!F48+Дъбене!F48+Ведраре!F48+В.Левски!F48+Хр.Даново!F48+Соколица!F48+Г.Домлян!F48+Кърнаре!F48+Куртово!F48+Столетово!F48+с.Иганово!F48+Певците!F48+Московец!F48+М.поле!F48+Каравелово!F48+Богдан!F48+Климент!F48+Войнягово!F48+'Слатина '!F48+Пролом!F48+Бегунци!F48+Домлян!F48+Мраченик!F48+Клисура!F48</f>
        <v>12630</v>
      </c>
      <c r="G48" s="32"/>
      <c r="H48" s="32"/>
    </row>
    <row r="49" spans="1:8" x14ac:dyDescent="0.2">
      <c r="A49" s="8">
        <v>6</v>
      </c>
      <c r="B49" s="8" t="s">
        <v>90</v>
      </c>
      <c r="C49" s="8">
        <f>'Карлово и Сушица'!C49+Баня!C49+Калофер!C49+Розино!C49+Дъбене!C49+Ведраре!C49+В.Левски!C49+Хр.Даново!C49+Соколица!C49+Г.Домлян!C49+Кърнаре!C49+Куртово!C49+Столетово!C49+с.Иганово!C49+Певците!C49+Московец!C49+М.поле!C49+Каравелово!C49+Богдан!C49+Климент!C49+Войнягово!C49+'Слатина '!C49+Пролом!C49+Бегунци!C49+Домлян!C49+Мраченик!C49+Клисура!C49</f>
        <v>0</v>
      </c>
      <c r="D49" s="42"/>
      <c r="E49" s="8">
        <f>'Карлово и Сушица'!E49+Баня!E49+Калофер!E49+Розино!E49+Дъбене!E49+Ведраре!E49+В.Левски!E49+Хр.Даново!E49+Соколица!E49+Г.Домлян!E49+Кърнаре!E49+Куртово!E49+Столетово!E49+с.Иганово!E49+Певците!E49+Московец!E49+М.поле!E49+Каравелово!E49+Богдан!E49+Климент!E49+Войнягово!E49+'Слатина '!E49+Пролом!E49+Бегунци!E49+Домлян!E49+Мраченик!E49+Клисура!E49</f>
        <v>0</v>
      </c>
      <c r="F49" s="9">
        <f>'Карлово и Сушица'!F49+Баня!F49+Калофер!F49+Розино!F49+Дъбене!F49+Ведраре!F49+В.Левски!F49+Хр.Даново!F49+Соколица!F49+Г.Домлян!F49+Кърнаре!F49+Куртово!F49+Столетово!F49+с.Иганово!F49+Певците!F49+Московец!F49+М.поле!F49+Каравелово!F49+Богдан!F49+Климент!F49+Войнягово!F49+'Слатина '!F49+Пролом!F49+Бегунци!F49+Домлян!F49+Мраченик!F49+Клисура!F49</f>
        <v>30000</v>
      </c>
      <c r="G49" s="32"/>
      <c r="H49" s="32"/>
    </row>
    <row r="50" spans="1:8" ht="15.75" x14ac:dyDescent="0.2">
      <c r="A50" s="3"/>
      <c r="B50" s="84" t="s">
        <v>91</v>
      </c>
      <c r="C50" s="34"/>
      <c r="D50" s="99"/>
      <c r="E50" s="39"/>
      <c r="F50" s="19">
        <f>'Карлово и Сушица'!F50+Баня!F50+Калофер!F50+Розино!F50+Дъбене!F50+Ведраре!F50+В.Левски!F50+Хр.Даново!F50+Соколица!F50+Г.Домлян!F50+Кърнаре!F50+Куртово!F50+Столетово!F50+с.Иганово!F50+Певците!F50+Московец!F50+М.поле!F50+Каравелово!F50+Богдан!F50+Климент!F50+Войнягово!F50+'Слатина '!F50+Пролом!F50+Бегунци!F50+Домлян!F50+Мраченик!F50+Клисура!F50</f>
        <v>1406996.04</v>
      </c>
      <c r="G50" s="32"/>
      <c r="H50" s="32"/>
    </row>
    <row r="51" spans="1:8" ht="15" x14ac:dyDescent="0.2">
      <c r="A51" s="3"/>
      <c r="B51" s="90" t="s">
        <v>151</v>
      </c>
      <c r="C51" s="8"/>
      <c r="D51" s="3"/>
      <c r="E51" s="8"/>
      <c r="F51" s="19">
        <f>+F31*0.2</f>
        <v>411295.64680000005</v>
      </c>
      <c r="G51" s="32"/>
      <c r="H51" s="32"/>
    </row>
    <row r="52" spans="1:8" ht="15" x14ac:dyDescent="0.2">
      <c r="A52" s="3"/>
      <c r="B52" s="90" t="s">
        <v>152</v>
      </c>
      <c r="C52" s="8"/>
      <c r="D52" s="3"/>
      <c r="E52" s="8"/>
      <c r="F52" s="19">
        <f>(F35+F38+F39)*0.2</f>
        <v>129942.26280000001</v>
      </c>
      <c r="G52" s="32"/>
      <c r="H52" s="32"/>
    </row>
    <row r="53" spans="1:8" ht="15" x14ac:dyDescent="0.2">
      <c r="A53" s="3"/>
      <c r="B53" s="90" t="s">
        <v>153</v>
      </c>
      <c r="C53" s="8"/>
      <c r="D53" s="3"/>
      <c r="E53" s="8"/>
      <c r="F53" s="19">
        <f>(F42+F43+F47+F48+F49)*0.2</f>
        <v>28826</v>
      </c>
      <c r="G53" s="32"/>
      <c r="H53" s="32"/>
    </row>
    <row r="54" spans="1:8" ht="15.75" x14ac:dyDescent="0.2">
      <c r="A54" s="3"/>
      <c r="B54" s="5" t="s">
        <v>154</v>
      </c>
      <c r="C54" s="8"/>
      <c r="D54" s="3"/>
      <c r="E54" s="8"/>
      <c r="F54" s="19">
        <f>SUM(F51:F53)</f>
        <v>570063.90960000001</v>
      </c>
      <c r="H54" s="32"/>
    </row>
    <row r="55" spans="1:8" ht="15.75" x14ac:dyDescent="0.2">
      <c r="A55" s="8"/>
      <c r="B55" s="127" t="s">
        <v>175</v>
      </c>
      <c r="C55" s="128"/>
      <c r="D55" s="128"/>
      <c r="E55" s="129"/>
      <c r="F55" s="91">
        <f>+F50+F40+F31+F54</f>
        <v>5202999.4975999994</v>
      </c>
      <c r="H55" s="32"/>
    </row>
    <row r="56" spans="1:8" x14ac:dyDescent="0.2">
      <c r="A56" s="8"/>
      <c r="B56" s="8" t="s">
        <v>173</v>
      </c>
      <c r="C56" s="8"/>
      <c r="D56" s="3"/>
      <c r="E56" s="8"/>
      <c r="F56" s="9">
        <v>535455</v>
      </c>
      <c r="H56" s="32"/>
    </row>
    <row r="57" spans="1:8" x14ac:dyDescent="0.2">
      <c r="A57" s="8"/>
      <c r="B57" s="8" t="s">
        <v>174</v>
      </c>
      <c r="C57" s="8"/>
      <c r="D57" s="3"/>
      <c r="E57" s="8"/>
      <c r="F57" s="9">
        <v>0</v>
      </c>
      <c r="H57" s="32"/>
    </row>
    <row r="58" spans="1:8" ht="15.75" x14ac:dyDescent="0.2">
      <c r="A58" s="8"/>
      <c r="B58" s="5" t="s">
        <v>169</v>
      </c>
      <c r="C58" s="90"/>
      <c r="D58" s="72"/>
      <c r="E58" s="90"/>
      <c r="F58" s="91">
        <f>+F55+F56</f>
        <v>5738454.4975999994</v>
      </c>
      <c r="H58" s="32"/>
    </row>
    <row r="61" spans="1:8" x14ac:dyDescent="0.2">
      <c r="F61" s="32"/>
      <c r="H61" s="32"/>
    </row>
    <row r="62" spans="1:8" x14ac:dyDescent="0.2">
      <c r="F62" s="32"/>
    </row>
    <row r="63" spans="1:8" x14ac:dyDescent="0.2">
      <c r="F63" s="32"/>
    </row>
  </sheetData>
  <mergeCells count="3">
    <mergeCell ref="A1:F1"/>
    <mergeCell ref="B2:F2"/>
    <mergeCell ref="B55:E55"/>
  </mergeCells>
  <printOptions headings="1" gridLines="1"/>
  <pageMargins left="0.70866141732283472" right="0.70866141732283472" top="0.74803149606299213" bottom="0.35433070866141736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topLeftCell="A17" zoomScaleNormal="100" zoomScaleSheetLayoutView="100" workbookViewId="0">
      <selection activeCell="F52" sqref="F52"/>
    </sheetView>
  </sheetViews>
  <sheetFormatPr defaultRowHeight="12.75" x14ac:dyDescent="0.2"/>
  <cols>
    <col min="1" max="1" width="5.7109375" style="31" customWidth="1"/>
    <col min="2" max="2" width="46.28515625" style="31" customWidth="1"/>
    <col min="3" max="3" width="11.85546875" style="31" customWidth="1"/>
    <col min="4" max="4" width="10.28515625" style="31" customWidth="1"/>
    <col min="5" max="5" width="13.140625" style="31" customWidth="1"/>
    <col min="6" max="6" width="14.7109375" style="31" customWidth="1"/>
    <col min="7" max="16384" width="9.140625" style="31"/>
  </cols>
  <sheetData>
    <row r="1" spans="1:6" ht="18" hidden="1" customHeight="1" x14ac:dyDescent="0.2">
      <c r="A1" s="126" t="s">
        <v>7</v>
      </c>
      <c r="B1" s="126"/>
      <c r="C1" s="126"/>
      <c r="D1" s="126"/>
      <c r="E1" s="126"/>
      <c r="F1" s="126"/>
    </row>
    <row r="2" spans="1:6" x14ac:dyDescent="0.2">
      <c r="B2" s="125" t="s">
        <v>99</v>
      </c>
      <c r="C2" s="125"/>
      <c r="D2" s="125"/>
      <c r="E2" s="125"/>
      <c r="F2" s="125"/>
    </row>
    <row r="3" spans="1:6" ht="8.25" customHeight="1" x14ac:dyDescent="0.2"/>
    <row r="4" spans="1:6" x14ac:dyDescent="0.2">
      <c r="A4" s="101" t="s">
        <v>1</v>
      </c>
      <c r="B4" s="102" t="s">
        <v>2</v>
      </c>
      <c r="F4" s="32"/>
    </row>
    <row r="5" spans="1:6" ht="27" customHeight="1" x14ac:dyDescent="0.2">
      <c r="A5" s="103">
        <v>1</v>
      </c>
      <c r="B5" s="104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54</v>
      </c>
      <c r="D6" s="9">
        <v>7.6</v>
      </c>
      <c r="E6" s="8">
        <v>52</v>
      </c>
      <c r="F6" s="9">
        <f t="shared" ref="F6:F16" si="0">C6*D6*E6</f>
        <v>21340.799999999999</v>
      </c>
    </row>
    <row r="7" spans="1:6" x14ac:dyDescent="0.2">
      <c r="A7" s="3">
        <v>1.2</v>
      </c>
      <c r="B7" s="8" t="s">
        <v>9</v>
      </c>
      <c r="C7" s="8">
        <v>33</v>
      </c>
      <c r="D7" s="9">
        <v>7.6</v>
      </c>
      <c r="E7" s="8">
        <v>70</v>
      </c>
      <c r="F7" s="9">
        <f t="shared" si="0"/>
        <v>17556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680</v>
      </c>
      <c r="D9" s="9">
        <v>1.08</v>
      </c>
      <c r="E9" s="8">
        <v>52</v>
      </c>
      <c r="F9" s="9">
        <f>C9*D9*E9</f>
        <v>38188.800000000003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52</v>
      </c>
      <c r="F11" s="9">
        <f t="shared" si="0"/>
        <v>5720</v>
      </c>
    </row>
    <row r="12" spans="1:6" x14ac:dyDescent="0.2">
      <c r="A12" s="3">
        <v>1.7</v>
      </c>
      <c r="B12" s="8" t="s">
        <v>10</v>
      </c>
      <c r="C12" s="8">
        <v>6</v>
      </c>
      <c r="D12" s="9">
        <v>55</v>
      </c>
      <c r="E12" s="8">
        <v>104</v>
      </c>
      <c r="F12" s="9">
        <f>C12*D12*E12</f>
        <v>34320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>
        <f t="shared" ref="F14:F15" si="1">C14*D14*E14</f>
        <v>0</v>
      </c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>
        <f t="shared" si="1"/>
        <v>0</v>
      </c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384</v>
      </c>
      <c r="D17" s="9">
        <v>68</v>
      </c>
      <c r="E17" s="8"/>
      <c r="F17" s="9">
        <f>C17*D17</f>
        <v>26112</v>
      </c>
    </row>
    <row r="18" spans="1:6" x14ac:dyDescent="0.2">
      <c r="A18" s="3">
        <v>1.1299999999999999</v>
      </c>
      <c r="B18" s="8" t="s">
        <v>96</v>
      </c>
      <c r="C18" s="8">
        <v>8</v>
      </c>
      <c r="D18" s="9">
        <v>2.99</v>
      </c>
      <c r="E18" s="8">
        <v>384</v>
      </c>
      <c r="F18" s="9">
        <f>+C18*D18*E18</f>
        <v>9185.2800000000007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152422.88</v>
      </c>
    </row>
    <row r="20" spans="1:6" x14ac:dyDescent="0.2">
      <c r="A20" s="35">
        <v>2</v>
      </c>
      <c r="B20" s="105" t="s">
        <v>68</v>
      </c>
      <c r="C20" s="106"/>
      <c r="D20" s="107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x14ac:dyDescent="0.2">
      <c r="A27" s="8">
        <v>3</v>
      </c>
      <c r="B27" s="108" t="s">
        <v>70</v>
      </c>
      <c r="C27" s="8"/>
      <c r="D27" s="8"/>
      <c r="E27" s="8"/>
      <c r="F27" s="8"/>
    </row>
    <row r="28" spans="1:6" ht="25.5" x14ac:dyDescent="0.2">
      <c r="A28" s="3">
        <v>3.1</v>
      </c>
      <c r="B28" s="28" t="s">
        <v>79</v>
      </c>
      <c r="C28" s="43">
        <v>0</v>
      </c>
      <c r="D28" s="42">
        <v>0</v>
      </c>
      <c r="E28" s="3">
        <v>0</v>
      </c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x14ac:dyDescent="0.2">
      <c r="A30" s="3"/>
      <c r="B30" s="109" t="s">
        <v>92</v>
      </c>
      <c r="C30" s="80"/>
      <c r="D30" s="81"/>
      <c r="E30" s="82"/>
      <c r="F30" s="13">
        <f>+F28+F29</f>
        <v>0</v>
      </c>
    </row>
    <row r="31" spans="1:6" x14ac:dyDescent="0.2">
      <c r="A31" s="103"/>
      <c r="B31" s="18" t="s">
        <v>12</v>
      </c>
      <c r="C31" s="73"/>
      <c r="D31" s="73"/>
      <c r="E31" s="74"/>
      <c r="F31" s="19">
        <f>+F30+F26+F19</f>
        <v>152422.88</v>
      </c>
    </row>
    <row r="32" spans="1:6" ht="31.5" customHeight="1" x14ac:dyDescent="0.2">
      <c r="A32" s="103" t="s">
        <v>69</v>
      </c>
      <c r="B32" s="109" t="s">
        <v>94</v>
      </c>
      <c r="C32" s="110"/>
      <c r="D32" s="110"/>
      <c r="E32" s="110"/>
      <c r="F32" s="19"/>
    </row>
    <row r="33" spans="1:9" x14ac:dyDescent="0.2">
      <c r="A33" s="3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9" x14ac:dyDescent="0.2">
      <c r="A34" s="3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9" x14ac:dyDescent="0.2">
      <c r="A35" s="3">
        <v>3</v>
      </c>
      <c r="B35" s="28" t="s">
        <v>71</v>
      </c>
      <c r="C35" s="3"/>
      <c r="D35" s="3"/>
      <c r="E35" s="3"/>
      <c r="F35" s="10">
        <f>+F36+F37</f>
        <v>13875.84</v>
      </c>
      <c r="I35" s="32"/>
    </row>
    <row r="36" spans="1:9" ht="12.75" customHeight="1" x14ac:dyDescent="0.2">
      <c r="A36" s="3">
        <v>3.1</v>
      </c>
      <c r="B36" s="8" t="s">
        <v>14</v>
      </c>
      <c r="C36" s="9">
        <v>158.4</v>
      </c>
      <c r="D36" s="9">
        <v>21.9</v>
      </c>
      <c r="E36" s="40">
        <v>6.4000000000000001E-2</v>
      </c>
      <c r="F36" s="9">
        <f>+C36*D36</f>
        <v>3468.96</v>
      </c>
    </row>
    <row r="37" spans="1:9" ht="12.75" customHeight="1" x14ac:dyDescent="0.2">
      <c r="A37" s="3">
        <v>3.2</v>
      </c>
      <c r="B37" s="8" t="s">
        <v>13</v>
      </c>
      <c r="C37" s="9">
        <v>475.2</v>
      </c>
      <c r="D37" s="9">
        <v>21.9</v>
      </c>
      <c r="E37" s="40">
        <v>6.4000000000000001E-2</v>
      </c>
      <c r="F37" s="9">
        <f>+C37*D37</f>
        <v>10406.879999999999</v>
      </c>
    </row>
    <row r="38" spans="1:9" ht="25.5" x14ac:dyDescent="0.2">
      <c r="A38" s="3">
        <v>4</v>
      </c>
      <c r="B38" s="28" t="s">
        <v>82</v>
      </c>
      <c r="C38" s="8"/>
      <c r="D38" s="8"/>
      <c r="E38" s="8"/>
      <c r="F38" s="9">
        <f t="shared" ref="F38:F39" si="2">+C38*D38</f>
        <v>0</v>
      </c>
    </row>
    <row r="39" spans="1:9" x14ac:dyDescent="0.2">
      <c r="A39" s="3">
        <v>5</v>
      </c>
      <c r="B39" s="8" t="s">
        <v>72</v>
      </c>
      <c r="C39" s="8"/>
      <c r="D39" s="8"/>
      <c r="E39" s="9"/>
      <c r="F39" s="9">
        <f t="shared" si="2"/>
        <v>0</v>
      </c>
    </row>
    <row r="40" spans="1:9" x14ac:dyDescent="0.2">
      <c r="A40" s="95"/>
      <c r="B40" s="18" t="s">
        <v>6</v>
      </c>
      <c r="C40" s="40"/>
      <c r="D40" s="8"/>
      <c r="E40" s="9"/>
      <c r="F40" s="19">
        <f>+F33+F34+F35+F38+F39</f>
        <v>13875.84</v>
      </c>
    </row>
    <row r="41" spans="1:9" ht="25.5" x14ac:dyDescent="0.2">
      <c r="A41" s="103" t="s">
        <v>83</v>
      </c>
      <c r="B41" s="110" t="s">
        <v>84</v>
      </c>
      <c r="C41" s="41"/>
      <c r="D41" s="3"/>
      <c r="E41" s="3"/>
      <c r="F41" s="33"/>
    </row>
    <row r="42" spans="1:9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9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9" ht="1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40184</v>
      </c>
      <c r="H44" s="32"/>
    </row>
    <row r="45" spans="1:9" x14ac:dyDescent="0.2">
      <c r="A45" s="8">
        <v>3.1</v>
      </c>
      <c r="B45" s="8" t="s">
        <v>74</v>
      </c>
      <c r="C45" s="8">
        <v>2</v>
      </c>
      <c r="D45" s="9">
        <v>1091</v>
      </c>
      <c r="E45" s="39">
        <v>12</v>
      </c>
      <c r="F45" s="9">
        <f>D45*E45*C45</f>
        <v>26184</v>
      </c>
    </row>
    <row r="46" spans="1:9" x14ac:dyDescent="0.2">
      <c r="A46" s="8">
        <v>3.2</v>
      </c>
      <c r="B46" s="8" t="s">
        <v>73</v>
      </c>
      <c r="C46" s="8"/>
      <c r="D46" s="9"/>
      <c r="E46" s="39"/>
      <c r="F46" s="9">
        <v>14000</v>
      </c>
      <c r="H46" s="32"/>
    </row>
    <row r="47" spans="1:9" x14ac:dyDescent="0.2">
      <c r="A47" s="8">
        <v>4</v>
      </c>
      <c r="B47" s="28" t="s">
        <v>88</v>
      </c>
      <c r="C47" s="8"/>
      <c r="D47" s="9"/>
      <c r="E47" s="39"/>
      <c r="F47" s="9"/>
    </row>
    <row r="48" spans="1:9" x14ac:dyDescent="0.2">
      <c r="A48" s="8">
        <v>5</v>
      </c>
      <c r="B48" s="8" t="s">
        <v>89</v>
      </c>
      <c r="C48" s="8">
        <v>60</v>
      </c>
      <c r="D48" s="9">
        <v>15</v>
      </c>
      <c r="E48" s="39">
        <v>2</v>
      </c>
      <c r="F48" s="9">
        <f>C48*D48*E48</f>
        <v>1800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x14ac:dyDescent="0.2">
      <c r="A50" s="3"/>
      <c r="B50" s="24" t="s">
        <v>91</v>
      </c>
      <c r="C50" s="34"/>
      <c r="D50" s="34"/>
      <c r="E50" s="39"/>
      <c r="F50" s="19">
        <f>+F42+F43+F44+F47+F48+F49</f>
        <v>44484</v>
      </c>
    </row>
    <row r="51" spans="1:6" x14ac:dyDescent="0.2">
      <c r="A51" s="3"/>
      <c r="F51" s="39"/>
    </row>
    <row r="52" spans="1:6" x14ac:dyDescent="0.2">
      <c r="A52" s="8"/>
      <c r="B52" s="122" t="s">
        <v>98</v>
      </c>
      <c r="C52" s="123"/>
      <c r="D52" s="123"/>
      <c r="E52" s="124"/>
      <c r="F52" s="111">
        <f>+F50+F40+F31</f>
        <v>210782.72</v>
      </c>
    </row>
    <row r="54" spans="1:6" x14ac:dyDescent="0.2">
      <c r="F54" s="32"/>
    </row>
  </sheetData>
  <mergeCells count="3">
    <mergeCell ref="A1:F1"/>
    <mergeCell ref="B2:F2"/>
    <mergeCell ref="B52:E52"/>
  </mergeCells>
  <phoneticPr fontId="0" type="noConversion"/>
  <pageMargins left="0.74803149606299213" right="0.19685039370078741" top="0.59055118110236227" bottom="0.59055118110236227" header="0.51181102362204722" footer="0.51181102362204722"/>
  <pageSetup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topLeftCell="A23" zoomScaleNormal="100" zoomScaleSheetLayoutView="100" workbookViewId="0">
      <selection activeCell="F42" sqref="F4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100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59</v>
      </c>
      <c r="D6" s="9">
        <v>7.6</v>
      </c>
      <c r="E6" s="8">
        <v>52</v>
      </c>
      <c r="F6" s="9">
        <f t="shared" ref="F6:F16" si="0">C6*D6*E6</f>
        <v>23316.799999999999</v>
      </c>
    </row>
    <row r="7" spans="1:6" x14ac:dyDescent="0.2">
      <c r="A7" s="3">
        <v>1.2</v>
      </c>
      <c r="B7" s="8" t="s">
        <v>9</v>
      </c>
      <c r="C7" s="8">
        <v>30</v>
      </c>
      <c r="D7" s="9">
        <v>7.6</v>
      </c>
      <c r="E7" s="8">
        <v>70</v>
      </c>
      <c r="F7" s="9">
        <f t="shared" si="0"/>
        <v>15960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905</v>
      </c>
      <c r="D9" s="9">
        <v>1.08</v>
      </c>
      <c r="E9" s="8">
        <v>52</v>
      </c>
      <c r="F9" s="9">
        <f>C9*D9*E9</f>
        <v>50824.800000000003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4</v>
      </c>
      <c r="D11" s="9">
        <v>55</v>
      </c>
      <c r="E11" s="8">
        <v>104</v>
      </c>
      <c r="F11" s="9">
        <f>C11*D11*E11</f>
        <v>22880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348</v>
      </c>
      <c r="D17" s="9">
        <v>68</v>
      </c>
      <c r="E17" s="8"/>
      <c r="F17" s="9">
        <f>C17*D17</f>
        <v>23664</v>
      </c>
    </row>
    <row r="18" spans="1:6" x14ac:dyDescent="0.2">
      <c r="A18" s="3">
        <v>1.1299999999999999</v>
      </c>
      <c r="B18" s="8" t="s">
        <v>96</v>
      </c>
      <c r="C18" s="8">
        <v>21</v>
      </c>
      <c r="D18" s="9">
        <v>2.99</v>
      </c>
      <c r="E18" s="8">
        <v>348</v>
      </c>
      <c r="F18" s="9">
        <f>C18*D18*E18</f>
        <v>21850.920000000002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158496.52000000002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164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>
        <v>0</v>
      </c>
      <c r="D28" s="42">
        <v>0</v>
      </c>
      <c r="E28" s="3">
        <v>0</v>
      </c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158496.52000000002</v>
      </c>
    </row>
    <row r="32" spans="1:6" ht="51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9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9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9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12574.98</v>
      </c>
      <c r="I35" s="32"/>
    </row>
    <row r="36" spans="1:9" ht="15" customHeight="1" x14ac:dyDescent="0.2">
      <c r="A36" s="3">
        <v>3.1</v>
      </c>
      <c r="B36" s="8" t="s">
        <v>14</v>
      </c>
      <c r="C36" s="9">
        <v>143.55000000000001</v>
      </c>
      <c r="D36" s="9">
        <v>21.9</v>
      </c>
      <c r="E36" s="40">
        <v>5.8000000000000003E-2</v>
      </c>
      <c r="F36" s="9">
        <f>+C36*D36</f>
        <v>3143.7449999999999</v>
      </c>
    </row>
    <row r="37" spans="1:9" ht="15" customHeight="1" x14ac:dyDescent="0.2">
      <c r="A37" s="3">
        <v>3.2</v>
      </c>
      <c r="B37" s="8" t="s">
        <v>13</v>
      </c>
      <c r="C37" s="9">
        <v>430.65</v>
      </c>
      <c r="D37" s="9">
        <v>21.9</v>
      </c>
      <c r="E37" s="40">
        <v>5.8000000000000003E-2</v>
      </c>
      <c r="F37" s="9">
        <f>+C37*D37</f>
        <v>9431.2349999999988</v>
      </c>
    </row>
    <row r="38" spans="1:9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9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9" ht="15.75" x14ac:dyDescent="0.2">
      <c r="A40" s="27"/>
      <c r="B40" s="5" t="s">
        <v>6</v>
      </c>
      <c r="C40" s="40"/>
      <c r="D40" s="8"/>
      <c r="E40" s="9"/>
      <c r="F40" s="19">
        <f>+F33+F34+F35+F38+F39</f>
        <v>12574.98</v>
      </c>
    </row>
    <row r="41" spans="1:9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9" x14ac:dyDescent="0.2">
      <c r="A42" s="8">
        <v>1</v>
      </c>
      <c r="B42" s="28" t="s">
        <v>85</v>
      </c>
      <c r="C42" s="41"/>
      <c r="D42" s="29"/>
      <c r="E42" s="14"/>
      <c r="F42" s="10">
        <v>4000</v>
      </c>
    </row>
    <row r="43" spans="1:9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9" ht="20.25" customHeight="1" x14ac:dyDescent="0.2">
      <c r="A44" s="8">
        <v>3</v>
      </c>
      <c r="B44" s="8" t="s">
        <v>87</v>
      </c>
      <c r="C44" s="8"/>
      <c r="D44" s="9"/>
      <c r="E44" s="8"/>
      <c r="F44" s="9">
        <f>F45+F46</f>
        <v>33184</v>
      </c>
    </row>
    <row r="45" spans="1:9" x14ac:dyDescent="0.2">
      <c r="A45" s="8">
        <v>3.1</v>
      </c>
      <c r="B45" s="8" t="s">
        <v>74</v>
      </c>
      <c r="C45" s="8">
        <v>2</v>
      </c>
      <c r="D45" s="9">
        <v>1091</v>
      </c>
      <c r="E45" s="39">
        <v>12</v>
      </c>
      <c r="F45" s="9">
        <f>C45*D45*E45</f>
        <v>26184</v>
      </c>
    </row>
    <row r="46" spans="1:9" x14ac:dyDescent="0.2">
      <c r="A46" s="8">
        <v>3.2</v>
      </c>
      <c r="B46" s="8" t="s">
        <v>73</v>
      </c>
      <c r="C46" s="8"/>
      <c r="D46" s="9"/>
      <c r="E46" s="39"/>
      <c r="F46" s="9">
        <v>7000</v>
      </c>
      <c r="H46" s="32"/>
    </row>
    <row r="47" spans="1:9" x14ac:dyDescent="0.2">
      <c r="A47" s="8">
        <v>4</v>
      </c>
      <c r="B47" s="28" t="s">
        <v>88</v>
      </c>
      <c r="C47" s="8"/>
      <c r="D47" s="9"/>
      <c r="E47" s="39"/>
      <c r="F47" s="9"/>
    </row>
    <row r="48" spans="1:9" x14ac:dyDescent="0.2">
      <c r="A48" s="8">
        <v>5</v>
      </c>
      <c r="B48" s="8" t="s">
        <v>89</v>
      </c>
      <c r="C48" s="8">
        <v>15</v>
      </c>
      <c r="D48" s="9">
        <v>15</v>
      </c>
      <c r="E48" s="39">
        <v>2</v>
      </c>
      <c r="F48" s="9">
        <f>C48*D48*E48</f>
        <v>450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37634</v>
      </c>
    </row>
    <row r="51" spans="1:6" x14ac:dyDescent="0.2">
      <c r="A51" s="3"/>
      <c r="F51" s="39"/>
    </row>
    <row r="52" spans="1:6" ht="15.75" x14ac:dyDescent="0.2">
      <c r="A52" s="8"/>
      <c r="B52" s="127" t="s">
        <v>5</v>
      </c>
      <c r="C52" s="128"/>
      <c r="D52" s="128"/>
      <c r="E52" s="129"/>
      <c r="F52" s="30">
        <f>+F50+F40+F31</f>
        <v>208705.5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ageMargins left="0.74803149606299213" right="0.74803149606299213" top="0.78740157480314965" bottom="0.59055118110236227" header="0.51181102362204722" footer="0.51181102362204722"/>
  <pageSetup scale="7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6" zoomScaleNormal="115" zoomScaleSheetLayoutView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101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55</v>
      </c>
      <c r="D6" s="9">
        <v>7.6</v>
      </c>
      <c r="E6" s="8">
        <v>52</v>
      </c>
      <c r="F6" s="9">
        <f>C6*D6*E6</f>
        <v>21736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ref="F7:F16" si="0">C7*D7*E7</f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645</v>
      </c>
      <c r="D9" s="9">
        <v>1.08</v>
      </c>
      <c r="E9" s="8">
        <v>52</v>
      </c>
      <c r="F9" s="9">
        <f>C9*D9*E9</f>
        <v>36223.200000000004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4</v>
      </c>
      <c r="D11" s="9">
        <v>55</v>
      </c>
      <c r="E11" s="8">
        <v>104</v>
      </c>
      <c r="F11" s="9">
        <f t="shared" si="0"/>
        <v>22880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>
        <f t="shared" ref="F14:F15" si="1">C14*D14*E14</f>
        <v>0</v>
      </c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>
        <f t="shared" si="1"/>
        <v>0</v>
      </c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486</v>
      </c>
      <c r="D17" s="9">
        <v>68</v>
      </c>
      <c r="E17" s="8"/>
      <c r="F17" s="9">
        <f>C17*D17</f>
        <v>33048</v>
      </c>
    </row>
    <row r="18" spans="1:6" x14ac:dyDescent="0.2">
      <c r="A18" s="3">
        <v>1.1299999999999999</v>
      </c>
      <c r="B18" s="8" t="s">
        <v>96</v>
      </c>
      <c r="C18" s="8">
        <v>30</v>
      </c>
      <c r="D18" s="9">
        <v>2.99</v>
      </c>
      <c r="E18" s="8">
        <v>486</v>
      </c>
      <c r="F18" s="9">
        <f>C18*D18*E18</f>
        <v>43594.200000000004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157481.40000000002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164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157481.40000000002</v>
      </c>
    </row>
    <row r="32" spans="1:6" ht="4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17561.828999999998</v>
      </c>
    </row>
    <row r="36" spans="1:8" ht="21.75" customHeight="1" x14ac:dyDescent="0.2">
      <c r="A36" s="3">
        <v>3.1</v>
      </c>
      <c r="B36" s="8" t="s">
        <v>14</v>
      </c>
      <c r="C36" s="9">
        <v>200.48</v>
      </c>
      <c r="D36" s="9">
        <v>21.9</v>
      </c>
      <c r="E36" s="40">
        <v>8.1000000000000003E-2</v>
      </c>
      <c r="F36" s="9">
        <f>+C36*D36</f>
        <v>4390.5119999999997</v>
      </c>
    </row>
    <row r="37" spans="1:8" ht="21.75" customHeight="1" x14ac:dyDescent="0.2">
      <c r="A37" s="3">
        <v>3.2</v>
      </c>
      <c r="B37" s="8" t="s">
        <v>13</v>
      </c>
      <c r="C37" s="9">
        <v>601.42999999999995</v>
      </c>
      <c r="D37" s="9">
        <v>21.9</v>
      </c>
      <c r="E37" s="40">
        <v>8.1000000000000003E-2</v>
      </c>
      <c r="F37" s="9">
        <f>+C37*D37</f>
        <v>13171.316999999997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2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2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17561.828999999998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3500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8" customHeight="1" x14ac:dyDescent="0.2">
      <c r="A44" s="8">
        <v>3</v>
      </c>
      <c r="B44" s="8" t="s">
        <v>87</v>
      </c>
      <c r="C44" s="8"/>
      <c r="D44" s="9"/>
      <c r="E44" s="8"/>
      <c r="F44" s="9">
        <f>F45+F46</f>
        <v>46276</v>
      </c>
    </row>
    <row r="45" spans="1:8" x14ac:dyDescent="0.2">
      <c r="A45" s="8">
        <v>3.1</v>
      </c>
      <c r="B45" s="8" t="s">
        <v>74</v>
      </c>
      <c r="C45" s="8">
        <v>3</v>
      </c>
      <c r="D45" s="9">
        <v>1091</v>
      </c>
      <c r="E45" s="39">
        <v>12</v>
      </c>
      <c r="F45" s="9">
        <f>C45*D45*E45</f>
        <v>39276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7000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6</v>
      </c>
      <c r="D48" s="9">
        <v>15</v>
      </c>
      <c r="E48" s="39">
        <v>2</v>
      </c>
      <c r="F48" s="9">
        <f>C48*D48*E48</f>
        <v>180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49956</v>
      </c>
    </row>
    <row r="51" spans="1:6" x14ac:dyDescent="0.2">
      <c r="A51" s="3"/>
      <c r="F51" s="39"/>
    </row>
    <row r="52" spans="1:6" ht="15.75" x14ac:dyDescent="0.2">
      <c r="A52" s="8"/>
      <c r="B52" s="127" t="s">
        <v>102</v>
      </c>
      <c r="C52" s="128"/>
      <c r="D52" s="128"/>
      <c r="E52" s="129"/>
      <c r="F52" s="30">
        <f>+F50+F40+F31</f>
        <v>224999.22900000002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ageMargins left="0.74803149606299213" right="0.74803149606299213" top="0.78740157480314965" bottom="0.78740157480314965" header="0.51181102362204722" footer="0.51181102362204722"/>
  <pageSetup scale="7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9" zoomScaleNormal="100" zoomScaleSheetLayoutView="100" workbookViewId="0">
      <selection activeCell="F50" sqref="F50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103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94</v>
      </c>
      <c r="D6" s="9">
        <v>7.6</v>
      </c>
      <c r="E6" s="8">
        <v>52</v>
      </c>
      <c r="F6" s="9">
        <f t="shared" ref="F6:F16" si="0">C6*D6*E6</f>
        <v>37148.799999999996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26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174.6</v>
      </c>
      <c r="D17" s="9">
        <v>68</v>
      </c>
      <c r="E17" s="8"/>
      <c r="F17" s="9">
        <f>C17*D17</f>
        <v>11872.8</v>
      </c>
    </row>
    <row r="18" spans="1:6" x14ac:dyDescent="0.2">
      <c r="A18" s="3">
        <v>1.1299999999999999</v>
      </c>
      <c r="B18" s="8" t="s">
        <v>96</v>
      </c>
      <c r="C18" s="8">
        <v>10</v>
      </c>
      <c r="D18" s="9">
        <v>2.99</v>
      </c>
      <c r="E18" s="8">
        <v>174.6</v>
      </c>
      <c r="F18" s="9">
        <f>C18*D18*E18</f>
        <v>5220.54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57102.139999999992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>
        <v>0</v>
      </c>
      <c r="D28" s="42">
        <v>0</v>
      </c>
      <c r="E28" s="3">
        <v>0</v>
      </c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57102.139999999992</v>
      </c>
    </row>
    <row r="32" spans="1:6" ht="40.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6307.637999999999</v>
      </c>
    </row>
    <row r="36" spans="1:8" ht="19.5" customHeight="1" x14ac:dyDescent="0.2">
      <c r="A36" s="3">
        <v>3.1</v>
      </c>
      <c r="B36" s="8" t="s">
        <v>14</v>
      </c>
      <c r="C36" s="9">
        <v>72.02</v>
      </c>
      <c r="D36" s="9">
        <v>21.9</v>
      </c>
      <c r="E36" s="40">
        <v>2.9100000000000001E-2</v>
      </c>
      <c r="F36" s="9">
        <f>+C36*D36</f>
        <v>1577.2379999999998</v>
      </c>
    </row>
    <row r="37" spans="1:8" ht="19.5" customHeight="1" x14ac:dyDescent="0.2">
      <c r="A37" s="3">
        <v>3.2</v>
      </c>
      <c r="B37" s="8" t="s">
        <v>13</v>
      </c>
      <c r="C37" s="9">
        <v>216</v>
      </c>
      <c r="D37" s="9">
        <v>21.9</v>
      </c>
      <c r="E37" s="40">
        <v>2.9100000000000001E-2</v>
      </c>
      <c r="F37" s="9">
        <f>+C37*D37</f>
        <v>4730.3999999999996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6307.637999999999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3500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16</v>
      </c>
      <c r="D48" s="9">
        <v>15</v>
      </c>
      <c r="E48" s="39">
        <v>2</v>
      </c>
      <c r="F48" s="9">
        <f>C48*D48*E48</f>
        <v>480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19072</v>
      </c>
    </row>
    <row r="51" spans="1:6" x14ac:dyDescent="0.2">
      <c r="A51" s="3"/>
      <c r="F51" s="39"/>
    </row>
    <row r="52" spans="1:6" ht="15.75" x14ac:dyDescent="0.2">
      <c r="A52" s="8"/>
      <c r="B52" s="127" t="s">
        <v>104</v>
      </c>
      <c r="C52" s="128"/>
      <c r="D52" s="128"/>
      <c r="E52" s="129"/>
      <c r="F52" s="30">
        <f>+F50+F40+F31</f>
        <v>82481.777999999991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ageMargins left="0.74803149606299213" right="0.74803149606299213" top="0.78740157480314965" bottom="0.59055118110236227" header="0.51181102362204722" footer="0.51181102362204722"/>
  <pageSetup scale="7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3" zoomScaleNormal="100" workbookViewId="0">
      <selection activeCell="F50" sqref="F50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105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48</v>
      </c>
      <c r="D6" s="9">
        <v>7.6</v>
      </c>
      <c r="E6" s="8">
        <v>52</v>
      </c>
      <c r="F6" s="9">
        <f t="shared" ref="F6:F16" si="0">C6*D6*E6</f>
        <v>18969.599999999999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/>
      <c r="D9" s="9"/>
      <c r="E9" s="8"/>
      <c r="F9" s="9">
        <f>C9*D9*E9</f>
        <v>0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8</v>
      </c>
      <c r="D11" s="9">
        <v>55</v>
      </c>
      <c r="E11" s="8">
        <v>52</v>
      </c>
      <c r="F11" s="9">
        <f t="shared" si="0"/>
        <v>22880</v>
      </c>
    </row>
    <row r="12" spans="1:6" x14ac:dyDescent="0.2">
      <c r="A12" s="3">
        <v>1.7</v>
      </c>
      <c r="B12" s="8" t="s">
        <v>10</v>
      </c>
      <c r="C12" s="8">
        <v>6</v>
      </c>
      <c r="D12" s="9">
        <v>55</v>
      </c>
      <c r="E12" s="8">
        <v>26</v>
      </c>
      <c r="F12" s="100">
        <f>C12*D12*E12</f>
        <v>8580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>
        <f t="shared" ref="F14:F15" si="1">C14*D14*E14</f>
        <v>0</v>
      </c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>
        <f t="shared" si="1"/>
        <v>0</v>
      </c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131.4</v>
      </c>
      <c r="D17" s="9">
        <v>68</v>
      </c>
      <c r="E17" s="8"/>
      <c r="F17" s="9">
        <f>C17*D17</f>
        <v>8935.2000000000007</v>
      </c>
    </row>
    <row r="18" spans="1:6" x14ac:dyDescent="0.2">
      <c r="A18" s="3">
        <v>1.1299999999999999</v>
      </c>
      <c r="B18" s="8" t="s">
        <v>96</v>
      </c>
      <c r="C18" s="8">
        <v>11</v>
      </c>
      <c r="D18" s="9">
        <v>2.99</v>
      </c>
      <c r="E18" s="8">
        <v>131.4</v>
      </c>
      <c r="F18" s="9">
        <f>C18*D18*E18</f>
        <v>4321.7460000000001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63686.546000000002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164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>
        <v>0</v>
      </c>
      <c r="D28" s="42">
        <v>0</v>
      </c>
      <c r="E28" s="3">
        <v>0</v>
      </c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63686.546000000002</v>
      </c>
    </row>
    <row r="32" spans="1:6" ht="33.7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4746.6059999999998</v>
      </c>
    </row>
    <row r="36" spans="1:8" ht="16.5" customHeight="1" x14ac:dyDescent="0.2">
      <c r="A36" s="3">
        <v>3.1</v>
      </c>
      <c r="B36" s="8" t="s">
        <v>14</v>
      </c>
      <c r="C36" s="9">
        <v>54.2</v>
      </c>
      <c r="D36" s="9">
        <v>21.9</v>
      </c>
      <c r="E36" s="40">
        <v>2.1899999999999999E-2</v>
      </c>
      <c r="F36" s="9">
        <f>+C36*D36</f>
        <v>1186.98</v>
      </c>
    </row>
    <row r="37" spans="1:8" ht="16.5" customHeight="1" x14ac:dyDescent="0.2">
      <c r="A37" s="3">
        <v>3.2</v>
      </c>
      <c r="B37" s="8" t="s">
        <v>13</v>
      </c>
      <c r="C37" s="9">
        <v>162.54</v>
      </c>
      <c r="D37" s="9">
        <v>21.9</v>
      </c>
      <c r="E37" s="40">
        <v>2.1899999999999999E-2</v>
      </c>
      <c r="F37" s="9">
        <f>+C37*D37</f>
        <v>3559.6259999999997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2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2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4746.6059999999998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20.2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15</v>
      </c>
      <c r="D48" s="9">
        <v>15</v>
      </c>
      <c r="E48" s="39">
        <v>2</v>
      </c>
      <c r="F48" s="9">
        <f>C48*D48*E48</f>
        <v>450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18042</v>
      </c>
    </row>
    <row r="51" spans="1:6" x14ac:dyDescent="0.2">
      <c r="A51" s="3"/>
      <c r="F51" s="39"/>
    </row>
    <row r="52" spans="1:6" ht="15.75" x14ac:dyDescent="0.2">
      <c r="A52" s="8"/>
      <c r="B52" s="127" t="s">
        <v>106</v>
      </c>
      <c r="C52" s="128"/>
      <c r="D52" s="128"/>
      <c r="E52" s="129"/>
      <c r="F52" s="30">
        <f>+F50+F40+F31</f>
        <v>86475.152000000002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2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107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55</v>
      </c>
      <c r="D6" s="9">
        <v>7.6</v>
      </c>
      <c r="E6" s="8">
        <v>52</v>
      </c>
      <c r="F6" s="9">
        <f t="shared" ref="F6:F16" si="0">C6*D6*E6</f>
        <v>21736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317</v>
      </c>
      <c r="D9" s="9">
        <v>1.08</v>
      </c>
      <c r="E9" s="8">
        <v>52</v>
      </c>
      <c r="F9" s="9">
        <f>C9*D9*E9</f>
        <v>17802.72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2</v>
      </c>
      <c r="D11" s="9">
        <v>55</v>
      </c>
      <c r="E11" s="8">
        <v>26</v>
      </c>
      <c r="F11" s="9">
        <f t="shared" si="0"/>
        <v>2860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169.2</v>
      </c>
      <c r="D17" s="9">
        <v>68</v>
      </c>
      <c r="E17" s="8"/>
      <c r="F17" s="9">
        <f>C17*D17</f>
        <v>11505.599999999999</v>
      </c>
    </row>
    <row r="18" spans="1:6" x14ac:dyDescent="0.2">
      <c r="A18" s="3">
        <v>1.1299999999999999</v>
      </c>
      <c r="B18" s="8" t="s">
        <v>96</v>
      </c>
      <c r="C18" s="8">
        <v>13</v>
      </c>
      <c r="D18" s="9">
        <v>2.99</v>
      </c>
      <c r="E18" s="8">
        <v>169.2</v>
      </c>
      <c r="F18" s="9">
        <f>C18*D18*E18</f>
        <v>6576.8040000000001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60481.123999999996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>
        <v>0</v>
      </c>
      <c r="D28" s="42">
        <v>0</v>
      </c>
      <c r="E28" s="3">
        <v>0</v>
      </c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60481.123999999996</v>
      </c>
    </row>
    <row r="32" spans="1:6" ht="33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6114.2609999999995</v>
      </c>
    </row>
    <row r="36" spans="1:8" ht="17.25" customHeight="1" x14ac:dyDescent="0.2">
      <c r="A36" s="3">
        <v>3.1</v>
      </c>
      <c r="B36" s="8" t="s">
        <v>14</v>
      </c>
      <c r="C36" s="9">
        <v>69.8</v>
      </c>
      <c r="D36" s="9">
        <v>21.9</v>
      </c>
      <c r="E36" s="40">
        <v>2.8199999999999999E-2</v>
      </c>
      <c r="F36" s="9">
        <f>+C36*D36</f>
        <v>1528.62</v>
      </c>
    </row>
    <row r="37" spans="1:8" ht="17.25" customHeight="1" x14ac:dyDescent="0.2">
      <c r="A37" s="3">
        <v>3.2</v>
      </c>
      <c r="B37" s="8" t="s">
        <v>13</v>
      </c>
      <c r="C37" s="9">
        <v>209.39</v>
      </c>
      <c r="D37" s="9">
        <v>21.9</v>
      </c>
      <c r="E37" s="40">
        <v>2.8199999999999999E-2</v>
      </c>
      <c r="F37" s="9">
        <f>+C37*D37</f>
        <v>4585.6409999999996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6114.2609999999995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2500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21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5</v>
      </c>
      <c r="D48" s="9">
        <v>15</v>
      </c>
      <c r="E48" s="39">
        <v>2</v>
      </c>
      <c r="F48" s="9">
        <f>C48*D48*E48</f>
        <v>150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17742</v>
      </c>
    </row>
    <row r="51" spans="1:6" x14ac:dyDescent="0.2">
      <c r="A51" s="3"/>
      <c r="F51" s="39"/>
    </row>
    <row r="52" spans="1:6" ht="15.75" x14ac:dyDescent="0.2">
      <c r="A52" s="8"/>
      <c r="B52" s="127" t="s">
        <v>108</v>
      </c>
      <c r="C52" s="128"/>
      <c r="D52" s="128"/>
      <c r="E52" s="129"/>
      <c r="F52" s="30">
        <f>+F50+F40+F31</f>
        <v>84337.384999999995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35433070866141736" top="0.78740157480314965" bottom="0.59055118110236227" header="0.51181102362204722" footer="0.51181102362204722"/>
  <pageSetup scale="8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9" zoomScaleNormal="100" workbookViewId="0">
      <selection activeCell="F52" sqref="F52"/>
    </sheetView>
  </sheetViews>
  <sheetFormatPr defaultRowHeight="12.75" x14ac:dyDescent="0.2"/>
  <cols>
    <col min="1" max="1" width="6.5703125" style="31" customWidth="1"/>
    <col min="2" max="2" width="46.28515625" style="31" customWidth="1"/>
    <col min="3" max="3" width="13.85546875" style="31" bestFit="1" customWidth="1"/>
    <col min="4" max="4" width="10.28515625" style="31" customWidth="1"/>
    <col min="5" max="5" width="14.42578125" style="31" customWidth="1"/>
    <col min="6" max="6" width="17.42578125" style="31" customWidth="1"/>
    <col min="7" max="16384" width="9.140625" style="31"/>
  </cols>
  <sheetData>
    <row r="1" spans="1:6" ht="18" hidden="1" customHeight="1" x14ac:dyDescent="0.2">
      <c r="A1" s="130" t="s">
        <v>7</v>
      </c>
      <c r="B1" s="130"/>
      <c r="C1" s="130"/>
      <c r="D1" s="130"/>
      <c r="E1" s="130"/>
      <c r="F1" s="130"/>
    </row>
    <row r="2" spans="1:6" ht="15" x14ac:dyDescent="0.2">
      <c r="B2" s="131" t="s">
        <v>109</v>
      </c>
      <c r="C2" s="131"/>
      <c r="D2" s="131"/>
      <c r="E2" s="131"/>
      <c r="F2" s="131"/>
    </row>
    <row r="3" spans="1:6" ht="8.25" customHeight="1" x14ac:dyDescent="0.2">
      <c r="B3" s="15"/>
    </row>
    <row r="4" spans="1:6" ht="15.75" x14ac:dyDescent="0.2">
      <c r="A4" s="16" t="s">
        <v>1</v>
      </c>
      <c r="B4" s="17" t="s">
        <v>2</v>
      </c>
      <c r="F4" s="32"/>
    </row>
    <row r="5" spans="1:6" ht="27" customHeight="1" x14ac:dyDescent="0.2">
      <c r="A5" s="4">
        <v>1</v>
      </c>
      <c r="B5" s="76" t="s">
        <v>67</v>
      </c>
      <c r="C5" s="3" t="s">
        <v>97</v>
      </c>
      <c r="D5" s="3" t="s">
        <v>0</v>
      </c>
      <c r="E5" s="33" t="s">
        <v>150</v>
      </c>
      <c r="F5" s="33" t="s">
        <v>3</v>
      </c>
    </row>
    <row r="6" spans="1:6" x14ac:dyDescent="0.2">
      <c r="A6" s="3">
        <v>1.1000000000000001</v>
      </c>
      <c r="B6" s="8" t="s">
        <v>9</v>
      </c>
      <c r="C6" s="8">
        <v>46</v>
      </c>
      <c r="D6" s="9">
        <v>7.6</v>
      </c>
      <c r="E6" s="8">
        <v>52</v>
      </c>
      <c r="F6" s="9">
        <f t="shared" ref="F6:F16" si="0">C6*D6*E6</f>
        <v>18179.199999999997</v>
      </c>
    </row>
    <row r="7" spans="1:6" x14ac:dyDescent="0.2">
      <c r="A7" s="3">
        <v>1.2</v>
      </c>
      <c r="B7" s="8" t="s">
        <v>9</v>
      </c>
      <c r="C7" s="8"/>
      <c r="D7" s="9"/>
      <c r="E7" s="8"/>
      <c r="F7" s="9">
        <f t="shared" si="0"/>
        <v>0</v>
      </c>
    </row>
    <row r="8" spans="1:6" x14ac:dyDescent="0.2">
      <c r="A8" s="3">
        <v>1.3</v>
      </c>
      <c r="B8" s="8" t="s">
        <v>9</v>
      </c>
      <c r="C8" s="8"/>
      <c r="D8" s="9"/>
      <c r="E8" s="8"/>
      <c r="F8" s="9">
        <f t="shared" si="0"/>
        <v>0</v>
      </c>
    </row>
    <row r="9" spans="1:6" x14ac:dyDescent="0.2">
      <c r="A9" s="3">
        <v>1.4</v>
      </c>
      <c r="B9" s="8" t="s">
        <v>11</v>
      </c>
      <c r="C9" s="8">
        <v>95</v>
      </c>
      <c r="D9" s="9">
        <v>1.08</v>
      </c>
      <c r="E9" s="8">
        <v>52</v>
      </c>
      <c r="F9" s="9">
        <f>C9*D9*E9</f>
        <v>5335.2000000000007</v>
      </c>
    </row>
    <row r="10" spans="1:6" x14ac:dyDescent="0.2">
      <c r="A10" s="3">
        <v>1.5</v>
      </c>
      <c r="B10" s="8" t="s">
        <v>17</v>
      </c>
      <c r="C10" s="8"/>
      <c r="D10" s="9"/>
      <c r="E10" s="8"/>
      <c r="F10" s="9">
        <f t="shared" si="0"/>
        <v>0</v>
      </c>
    </row>
    <row r="11" spans="1:6" x14ac:dyDescent="0.2">
      <c r="A11" s="3">
        <v>1.6</v>
      </c>
      <c r="B11" s="8" t="s">
        <v>10</v>
      </c>
      <c r="C11" s="8">
        <v>1</v>
      </c>
      <c r="D11" s="9">
        <v>55</v>
      </c>
      <c r="E11" s="8">
        <v>26</v>
      </c>
      <c r="F11" s="9">
        <f t="shared" si="0"/>
        <v>1430</v>
      </c>
    </row>
    <row r="12" spans="1:6" x14ac:dyDescent="0.2">
      <c r="A12" s="3">
        <v>1.7</v>
      </c>
      <c r="B12" s="8" t="s">
        <v>10</v>
      </c>
      <c r="C12" s="8"/>
      <c r="D12" s="9"/>
      <c r="E12" s="8"/>
      <c r="F12" s="9">
        <f>C12*D12*E12</f>
        <v>0</v>
      </c>
    </row>
    <row r="13" spans="1:6" x14ac:dyDescent="0.2">
      <c r="A13" s="3">
        <v>1.8</v>
      </c>
      <c r="B13" s="8" t="s">
        <v>10</v>
      </c>
      <c r="C13" s="8"/>
      <c r="D13" s="9"/>
      <c r="E13" s="8"/>
      <c r="F13" s="9">
        <f>C13*D13*E13</f>
        <v>0</v>
      </c>
    </row>
    <row r="14" spans="1:6" x14ac:dyDescent="0.2">
      <c r="A14" s="3">
        <v>1.9</v>
      </c>
      <c r="B14" s="8" t="s">
        <v>10</v>
      </c>
      <c r="C14" s="8"/>
      <c r="D14" s="9"/>
      <c r="E14" s="8"/>
      <c r="F14" s="9"/>
    </row>
    <row r="15" spans="1:6" x14ac:dyDescent="0.2">
      <c r="A15" s="42">
        <v>1.1000000000000001</v>
      </c>
      <c r="B15" s="8" t="s">
        <v>10</v>
      </c>
      <c r="C15" s="8"/>
      <c r="D15" s="9"/>
      <c r="E15" s="8"/>
      <c r="F15" s="9"/>
    </row>
    <row r="16" spans="1:6" x14ac:dyDescent="0.2">
      <c r="A16" s="3">
        <v>1.1100000000000001</v>
      </c>
      <c r="B16" s="8" t="s">
        <v>78</v>
      </c>
      <c r="C16" s="8"/>
      <c r="D16" s="9"/>
      <c r="E16" s="8"/>
      <c r="F16" s="9">
        <f t="shared" si="0"/>
        <v>0</v>
      </c>
    </row>
    <row r="17" spans="1:6" x14ac:dyDescent="0.2">
      <c r="A17" s="42">
        <v>1.1200000000000001</v>
      </c>
      <c r="B17" s="8" t="s">
        <v>95</v>
      </c>
      <c r="C17" s="8">
        <v>176.4</v>
      </c>
      <c r="D17" s="9">
        <v>68</v>
      </c>
      <c r="E17" s="8"/>
      <c r="F17" s="9">
        <f>C17*D17</f>
        <v>11995.2</v>
      </c>
    </row>
    <row r="18" spans="1:6" x14ac:dyDescent="0.2">
      <c r="A18" s="3">
        <v>1.1299999999999999</v>
      </c>
      <c r="B18" s="8" t="s">
        <v>96</v>
      </c>
      <c r="C18" s="8">
        <v>27</v>
      </c>
      <c r="D18" s="9">
        <v>2.99</v>
      </c>
      <c r="E18" s="8">
        <v>176.4</v>
      </c>
      <c r="F18" s="9">
        <f>C18*D18*E18</f>
        <v>14240.772000000001</v>
      </c>
    </row>
    <row r="19" spans="1:6" x14ac:dyDescent="0.2">
      <c r="A19" s="3"/>
      <c r="B19" s="18" t="s">
        <v>93</v>
      </c>
      <c r="C19" s="8"/>
      <c r="D19" s="9"/>
      <c r="E19" s="8"/>
      <c r="F19" s="19">
        <f>SUM(F6:F18)</f>
        <v>51180.372000000003</v>
      </c>
    </row>
    <row r="20" spans="1:6" ht="15" x14ac:dyDescent="0.2">
      <c r="A20" s="35">
        <v>2</v>
      </c>
      <c r="B20" s="20" t="s">
        <v>68</v>
      </c>
      <c r="C20" s="21"/>
      <c r="D20" s="22"/>
      <c r="E20" s="36"/>
      <c r="F20" s="23"/>
    </row>
    <row r="21" spans="1:6" x14ac:dyDescent="0.2">
      <c r="A21" s="3">
        <v>2.1</v>
      </c>
      <c r="B21" s="37" t="s">
        <v>163</v>
      </c>
      <c r="C21" s="9"/>
      <c r="D21" s="39"/>
      <c r="E21" s="8"/>
      <c r="F21" s="9">
        <f>C21*D21</f>
        <v>0</v>
      </c>
    </row>
    <row r="22" spans="1:6" x14ac:dyDescent="0.2">
      <c r="A22" s="3">
        <v>2.2000000000000002</v>
      </c>
      <c r="B22" s="8" t="s">
        <v>77</v>
      </c>
      <c r="C22" s="9"/>
      <c r="D22" s="8"/>
      <c r="E22" s="8"/>
      <c r="F22" s="9">
        <f>C22*D22</f>
        <v>0</v>
      </c>
    </row>
    <row r="23" spans="1:6" x14ac:dyDescent="0.2">
      <c r="A23" s="3">
        <v>2.2999999999999998</v>
      </c>
      <c r="B23" s="8" t="s">
        <v>161</v>
      </c>
      <c r="C23" s="9"/>
      <c r="D23" s="8"/>
      <c r="E23" s="8"/>
      <c r="F23" s="9">
        <f>C23*D23</f>
        <v>0</v>
      </c>
    </row>
    <row r="24" spans="1:6" x14ac:dyDescent="0.2">
      <c r="A24" s="8">
        <v>2.4</v>
      </c>
      <c r="B24" s="8" t="s">
        <v>16</v>
      </c>
      <c r="C24" s="9"/>
      <c r="D24" s="9"/>
      <c r="E24" s="8"/>
      <c r="F24" s="9"/>
    </row>
    <row r="25" spans="1:6" x14ac:dyDescent="0.2">
      <c r="A25" s="8">
        <v>2.5</v>
      </c>
      <c r="B25" s="8" t="s">
        <v>160</v>
      </c>
      <c r="C25" s="9"/>
      <c r="D25" s="9"/>
      <c r="E25" s="39"/>
      <c r="F25" s="9">
        <f>+C25*D25</f>
        <v>0</v>
      </c>
    </row>
    <row r="26" spans="1:6" x14ac:dyDescent="0.2">
      <c r="A26" s="3"/>
      <c r="B26" s="24" t="s">
        <v>76</v>
      </c>
      <c r="C26" s="25"/>
      <c r="D26" s="25"/>
      <c r="E26" s="26"/>
      <c r="F26" s="19">
        <f>SUM(F21:F25)</f>
        <v>0</v>
      </c>
    </row>
    <row r="27" spans="1:6" ht="15" x14ac:dyDescent="0.2">
      <c r="A27" s="8">
        <v>3</v>
      </c>
      <c r="B27" s="83" t="s">
        <v>70</v>
      </c>
      <c r="C27" s="8"/>
      <c r="D27" s="8"/>
      <c r="E27" s="8"/>
      <c r="F27" s="8"/>
    </row>
    <row r="28" spans="1:6" ht="28.5" x14ac:dyDescent="0.2">
      <c r="A28" s="3">
        <v>3.1</v>
      </c>
      <c r="B28" s="77" t="s">
        <v>79</v>
      </c>
      <c r="C28" s="43"/>
      <c r="D28" s="42"/>
      <c r="E28" s="3"/>
      <c r="F28" s="10">
        <f>C28*D28*E28</f>
        <v>0</v>
      </c>
    </row>
    <row r="29" spans="1:6" ht="25.5" x14ac:dyDescent="0.2">
      <c r="A29" s="3">
        <v>3.2</v>
      </c>
      <c r="B29" s="28" t="s">
        <v>75</v>
      </c>
      <c r="C29" s="43"/>
      <c r="D29" s="42"/>
      <c r="E29" s="3"/>
      <c r="F29" s="10"/>
    </row>
    <row r="30" spans="1:6" ht="15.75" x14ac:dyDescent="0.2">
      <c r="A30" s="3"/>
      <c r="B30" s="85" t="s">
        <v>92</v>
      </c>
      <c r="C30" s="80"/>
      <c r="D30" s="81"/>
      <c r="E30" s="82"/>
      <c r="F30" s="13">
        <f>+F28+F29</f>
        <v>0</v>
      </c>
    </row>
    <row r="31" spans="1:6" ht="15.75" x14ac:dyDescent="0.2">
      <c r="A31" s="4"/>
      <c r="B31" s="5" t="s">
        <v>12</v>
      </c>
      <c r="C31" s="73"/>
      <c r="D31" s="73"/>
      <c r="E31" s="74"/>
      <c r="F31" s="19">
        <f>+F30+F26+F19</f>
        <v>51180.372000000003</v>
      </c>
    </row>
    <row r="32" spans="1:6" ht="32.25" customHeight="1" x14ac:dyDescent="0.2">
      <c r="A32" s="4" t="s">
        <v>69</v>
      </c>
      <c r="B32" s="85" t="s">
        <v>94</v>
      </c>
      <c r="C32" s="11"/>
      <c r="D32" s="11"/>
      <c r="E32" s="11"/>
      <c r="F32" s="19"/>
    </row>
    <row r="33" spans="1:8" ht="15" x14ac:dyDescent="0.2">
      <c r="A33" s="72">
        <v>1</v>
      </c>
      <c r="B33" s="79" t="s">
        <v>80</v>
      </c>
      <c r="C33" s="78"/>
      <c r="D33" s="78"/>
      <c r="E33" s="75"/>
      <c r="F33" s="9">
        <f>+C33*D33</f>
        <v>0</v>
      </c>
    </row>
    <row r="34" spans="1:8" ht="15" x14ac:dyDescent="0.2">
      <c r="A34" s="72">
        <v>2</v>
      </c>
      <c r="B34" s="79" t="s">
        <v>81</v>
      </c>
      <c r="C34" s="78"/>
      <c r="D34" s="78"/>
      <c r="E34" s="75"/>
      <c r="F34" s="9">
        <f>+C34*D34</f>
        <v>0</v>
      </c>
    </row>
    <row r="35" spans="1:8" ht="15" x14ac:dyDescent="0.2">
      <c r="A35" s="72">
        <v>3</v>
      </c>
      <c r="B35" s="28" t="s">
        <v>71</v>
      </c>
      <c r="C35" s="3"/>
      <c r="D35" s="3"/>
      <c r="E35" s="3"/>
      <c r="F35" s="10">
        <f>+F36+F37</f>
        <v>6374.4329999999991</v>
      </c>
    </row>
    <row r="36" spans="1:8" ht="16.5" customHeight="1" x14ac:dyDescent="0.2">
      <c r="A36" s="3">
        <v>3.1</v>
      </c>
      <c r="B36" s="8" t="s">
        <v>14</v>
      </c>
      <c r="C36" s="9">
        <v>72.77</v>
      </c>
      <c r="D36" s="9">
        <v>21.9</v>
      </c>
      <c r="E36" s="40">
        <v>2.9399999999999999E-2</v>
      </c>
      <c r="F36" s="9">
        <f>+C36*D36</f>
        <v>1593.6629999999998</v>
      </c>
    </row>
    <row r="37" spans="1:8" ht="16.5" customHeight="1" x14ac:dyDescent="0.2">
      <c r="A37" s="3">
        <v>3.2</v>
      </c>
      <c r="B37" s="8" t="s">
        <v>13</v>
      </c>
      <c r="C37" s="9">
        <v>218.3</v>
      </c>
      <c r="D37" s="9">
        <v>21.9</v>
      </c>
      <c r="E37" s="40">
        <v>2.9399999999999999E-2</v>
      </c>
      <c r="F37" s="9">
        <f>+C37*D37</f>
        <v>4780.7699999999995</v>
      </c>
    </row>
    <row r="38" spans="1:8" ht="25.5" x14ac:dyDescent="0.2">
      <c r="A38" s="72">
        <v>4</v>
      </c>
      <c r="B38" s="28" t="s">
        <v>82</v>
      </c>
      <c r="C38" s="8"/>
      <c r="D38" s="8"/>
      <c r="E38" s="8"/>
      <c r="F38" s="9">
        <f t="shared" ref="F38:F39" si="1">+C38*D38</f>
        <v>0</v>
      </c>
    </row>
    <row r="39" spans="1:8" ht="15" x14ac:dyDescent="0.2">
      <c r="A39" s="72">
        <v>5</v>
      </c>
      <c r="B39" s="8" t="s">
        <v>72</v>
      </c>
      <c r="C39" s="8"/>
      <c r="D39" s="8"/>
      <c r="E39" s="9"/>
      <c r="F39" s="9">
        <f t="shared" si="1"/>
        <v>0</v>
      </c>
    </row>
    <row r="40" spans="1:8" ht="15.75" x14ac:dyDescent="0.2">
      <c r="A40" s="27"/>
      <c r="B40" s="5" t="s">
        <v>6</v>
      </c>
      <c r="C40" s="40"/>
      <c r="D40" s="8"/>
      <c r="E40" s="9"/>
      <c r="F40" s="19">
        <f>+F33+F34+F35+F38+F39</f>
        <v>6374.4329999999991</v>
      </c>
    </row>
    <row r="41" spans="1:8" ht="31.5" x14ac:dyDescent="0.2">
      <c r="A41" s="4" t="s">
        <v>83</v>
      </c>
      <c r="B41" s="11" t="s">
        <v>84</v>
      </c>
      <c r="C41" s="41"/>
      <c r="D41" s="3"/>
      <c r="E41" s="3"/>
      <c r="F41" s="33"/>
    </row>
    <row r="42" spans="1:8" x14ac:dyDescent="0.2">
      <c r="A42" s="8">
        <v>1</v>
      </c>
      <c r="B42" s="28" t="s">
        <v>85</v>
      </c>
      <c r="C42" s="41"/>
      <c r="D42" s="29"/>
      <c r="E42" s="14"/>
      <c r="F42" s="10">
        <v>3500</v>
      </c>
    </row>
    <row r="43" spans="1:8" ht="25.5" x14ac:dyDescent="0.2">
      <c r="A43" s="8">
        <v>2</v>
      </c>
      <c r="B43" s="28" t="s">
        <v>15</v>
      </c>
      <c r="C43" s="41"/>
      <c r="D43" s="29"/>
      <c r="E43" s="14"/>
      <c r="F43" s="10"/>
    </row>
    <row r="44" spans="1:8" ht="16.5" customHeight="1" x14ac:dyDescent="0.2">
      <c r="A44" s="8">
        <v>3</v>
      </c>
      <c r="B44" s="8" t="s">
        <v>87</v>
      </c>
      <c r="C44" s="8"/>
      <c r="D44" s="9"/>
      <c r="E44" s="8"/>
      <c r="F44" s="9">
        <f>+F45+F46</f>
        <v>15092</v>
      </c>
    </row>
    <row r="45" spans="1:8" x14ac:dyDescent="0.2">
      <c r="A45" s="8">
        <v>3.1</v>
      </c>
      <c r="B45" s="8" t="s">
        <v>74</v>
      </c>
      <c r="C45" s="8">
        <v>1</v>
      </c>
      <c r="D45" s="9">
        <v>1091</v>
      </c>
      <c r="E45" s="39">
        <v>12</v>
      </c>
      <c r="F45" s="9">
        <f>C45*D45*E45</f>
        <v>13092</v>
      </c>
    </row>
    <row r="46" spans="1:8" x14ac:dyDescent="0.2">
      <c r="A46" s="8">
        <v>3.2</v>
      </c>
      <c r="B46" s="8" t="s">
        <v>73</v>
      </c>
      <c r="C46" s="8"/>
      <c r="D46" s="9"/>
      <c r="E46" s="39"/>
      <c r="F46" s="9">
        <v>2000</v>
      </c>
      <c r="H46" s="32"/>
    </row>
    <row r="47" spans="1:8" x14ac:dyDescent="0.2">
      <c r="A47" s="8">
        <v>4</v>
      </c>
      <c r="B47" s="28" t="s">
        <v>88</v>
      </c>
      <c r="C47" s="8"/>
      <c r="D47" s="9"/>
      <c r="E47" s="39"/>
      <c r="F47" s="9"/>
    </row>
    <row r="48" spans="1:8" x14ac:dyDescent="0.2">
      <c r="A48" s="8">
        <v>5</v>
      </c>
      <c r="B48" s="8" t="s">
        <v>89</v>
      </c>
      <c r="C48" s="8">
        <v>5</v>
      </c>
      <c r="D48" s="9">
        <v>15</v>
      </c>
      <c r="E48" s="39">
        <v>2</v>
      </c>
      <c r="F48" s="9">
        <f>C48*D48*E48</f>
        <v>150</v>
      </c>
    </row>
    <row r="49" spans="1:6" x14ac:dyDescent="0.2">
      <c r="A49" s="8">
        <v>6</v>
      </c>
      <c r="B49" s="8" t="s">
        <v>90</v>
      </c>
      <c r="C49" s="38"/>
      <c r="D49" s="9"/>
      <c r="E49" s="39"/>
      <c r="F49" s="9"/>
    </row>
    <row r="50" spans="1:6" ht="15.75" x14ac:dyDescent="0.2">
      <c r="A50" s="3"/>
      <c r="B50" s="84" t="s">
        <v>91</v>
      </c>
      <c r="C50" s="34"/>
      <c r="D50" s="34"/>
      <c r="E50" s="39"/>
      <c r="F50" s="19">
        <f>+F42+F43+F44+F47+F48+F49</f>
        <v>18742</v>
      </c>
    </row>
    <row r="51" spans="1:6" ht="6.75" customHeight="1" x14ac:dyDescent="0.2">
      <c r="A51" s="3"/>
      <c r="F51" s="39"/>
    </row>
    <row r="52" spans="1:6" ht="15.75" x14ac:dyDescent="0.2">
      <c r="A52" s="8"/>
      <c r="B52" s="127" t="s">
        <v>110</v>
      </c>
      <c r="C52" s="128"/>
      <c r="D52" s="128"/>
      <c r="E52" s="129"/>
      <c r="F52" s="30">
        <f>+F50+F40+F31</f>
        <v>76296.804999999993</v>
      </c>
    </row>
    <row r="54" spans="1:6" x14ac:dyDescent="0.2">
      <c r="F54" s="32"/>
    </row>
  </sheetData>
  <mergeCells count="3">
    <mergeCell ref="B52:E52"/>
    <mergeCell ref="A1:F1"/>
    <mergeCell ref="B2:F2"/>
  </mergeCells>
  <phoneticPr fontId="0" type="noConversion"/>
  <printOptions gridLines="1"/>
  <pageMargins left="0.74803149606299213" right="0.15748031496062992" top="0.78740157480314965" bottom="0.59055118110236227" header="0.51181102362204722" footer="0.51181102362204722"/>
  <pageSetup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29</vt:i4>
      </vt:variant>
      <vt:variant>
        <vt:lpstr>Наименувани диапазони</vt:lpstr>
      </vt:variant>
      <vt:variant>
        <vt:i4>4</vt:i4>
      </vt:variant>
    </vt:vector>
  </HeadingPairs>
  <TitlesOfParts>
    <vt:vector size="33" baseType="lpstr">
      <vt:lpstr>Приход22</vt:lpstr>
      <vt:lpstr>Карлово и Сушица</vt:lpstr>
      <vt:lpstr>Баня</vt:lpstr>
      <vt:lpstr>Калофер</vt:lpstr>
      <vt:lpstr>Розино</vt:lpstr>
      <vt:lpstr>Дъбене</vt:lpstr>
      <vt:lpstr>Ведраре</vt:lpstr>
      <vt:lpstr>В.Левски</vt:lpstr>
      <vt:lpstr>Хр.Даново</vt:lpstr>
      <vt:lpstr>Соколица</vt:lpstr>
      <vt:lpstr>Г.Домлян</vt:lpstr>
      <vt:lpstr>Кърнаре</vt:lpstr>
      <vt:lpstr>Куртово</vt:lpstr>
      <vt:lpstr>Столетово</vt:lpstr>
      <vt:lpstr>с.Иганово</vt:lpstr>
      <vt:lpstr>Певците</vt:lpstr>
      <vt:lpstr>Московец</vt:lpstr>
      <vt:lpstr>М.поле</vt:lpstr>
      <vt:lpstr>Каравелово</vt:lpstr>
      <vt:lpstr>Богдан</vt:lpstr>
      <vt:lpstr>Климент</vt:lpstr>
      <vt:lpstr>Войнягово</vt:lpstr>
      <vt:lpstr>Слатина </vt:lpstr>
      <vt:lpstr>Пролом</vt:lpstr>
      <vt:lpstr>Бегунци</vt:lpstr>
      <vt:lpstr>Домлян</vt:lpstr>
      <vt:lpstr>Мраченик</vt:lpstr>
      <vt:lpstr>Клисура</vt:lpstr>
      <vt:lpstr>Общо </vt:lpstr>
      <vt:lpstr>Дъбене!Област_печат</vt:lpstr>
      <vt:lpstr>Калофер!Област_печат</vt:lpstr>
      <vt:lpstr>'Карлово и Сушица'!Област_печат</vt:lpstr>
      <vt:lpstr>Розино!Област_печат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Nikolina Todorova</cp:lastModifiedBy>
  <cp:lastPrinted>2023-11-20T14:14:56Z</cp:lastPrinted>
  <dcterms:created xsi:type="dcterms:W3CDTF">1996-10-14T23:33:28Z</dcterms:created>
  <dcterms:modified xsi:type="dcterms:W3CDTF">2023-11-20T14:16:30Z</dcterms:modified>
</cp:coreProperties>
</file>